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comments3.xml" ContentType="application/vnd.openxmlformats-officedocument.spreadsheetml.comments+xml"/>
  <Override PartName="/xl/comments2.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4.xml" ContentType="application/vnd.openxmlformats-officedocument.spreadsheetml.comments+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EA5E" lockStructure="1"/>
  <bookViews>
    <workbookView xWindow="480" yWindow="90" windowWidth="19740" windowHeight="7935"/>
  </bookViews>
  <sheets>
    <sheet name="0. Startpagina" sheetId="5" r:id="rId1"/>
    <sheet name="1. BC Parkmanager" sheetId="1" r:id="rId2"/>
    <sheet name="2. Besparingsesco" sheetId="2" r:id="rId3"/>
    <sheet name="3. Leveringsesco" sheetId="4" r:id="rId4"/>
  </sheets>
  <calcPr calcId="145621"/>
</workbook>
</file>

<file path=xl/calcChain.xml><?xml version="1.0" encoding="utf-8"?>
<calcChain xmlns="http://schemas.openxmlformats.org/spreadsheetml/2006/main">
  <c r="G5" i="4" l="1"/>
  <c r="G5" i="2"/>
  <c r="G23" i="4" l="1"/>
  <c r="G21" i="4"/>
  <c r="G21" i="2"/>
  <c r="G20" i="2"/>
  <c r="G11" i="2"/>
  <c r="G28" i="4" l="1"/>
  <c r="C32" i="1" l="1"/>
  <c r="C31" i="1"/>
  <c r="C20" i="4" l="1"/>
  <c r="C19" i="4"/>
  <c r="C18" i="4"/>
  <c r="G12" i="4"/>
  <c r="G13" i="4" s="1"/>
  <c r="G7" i="4"/>
  <c r="G26" i="4"/>
  <c r="G22" i="4" l="1"/>
  <c r="G6" i="4"/>
  <c r="G24" i="2"/>
  <c r="G26" i="2" l="1"/>
  <c r="G27" i="2"/>
  <c r="G8" i="4"/>
  <c r="G9" i="4" s="1"/>
  <c r="G27" i="4"/>
  <c r="G12" i="2"/>
  <c r="G7" i="2"/>
  <c r="G6" i="2"/>
  <c r="G31" i="4" l="1"/>
  <c r="G30" i="4"/>
  <c r="G15" i="4"/>
  <c r="G16" i="4" s="1"/>
  <c r="G8" i="2"/>
  <c r="G14" i="2"/>
  <c r="G15" i="2" s="1"/>
  <c r="C27" i="1"/>
  <c r="C25" i="1"/>
  <c r="C24" i="1"/>
  <c r="C23" i="1"/>
  <c r="C22" i="1"/>
  <c r="C21" i="1" l="1"/>
  <c r="C26" i="1" s="1"/>
  <c r="C28" i="1" s="1"/>
  <c r="C33" i="1" s="1"/>
  <c r="C35" i="1" s="1"/>
</calcChain>
</file>

<file path=xl/comments1.xml><?xml version="1.0" encoding="utf-8"?>
<comments xmlns="http://schemas.openxmlformats.org/spreadsheetml/2006/main">
  <authors>
    <author>Roosmarijn Goldbach</author>
  </authors>
  <commentList>
    <comment ref="B21" authorId="0">
      <text>
        <r>
          <rPr>
            <b/>
            <sz val="9"/>
            <color indexed="81"/>
            <rFont val="Tahoma"/>
            <family val="2"/>
          </rPr>
          <t>Roosmarijn Goldbach:</t>
        </r>
        <r>
          <rPr>
            <sz val="9"/>
            <color indexed="81"/>
            <rFont val="Tahoma"/>
            <family val="2"/>
          </rPr>
          <t xml:space="preserve">
Voorbeeldopmerking. </t>
        </r>
      </text>
    </comment>
  </commentList>
</comments>
</file>

<file path=xl/comments2.xml><?xml version="1.0" encoding="utf-8"?>
<comments xmlns="http://schemas.openxmlformats.org/spreadsheetml/2006/main">
  <authors>
    <author>Roosmarijn Goldbach</author>
  </authors>
  <commentList>
    <comment ref="B15" authorId="0">
      <text>
        <r>
          <rPr>
            <b/>
            <sz val="9"/>
            <color indexed="81"/>
            <rFont val="Tahoma"/>
            <family val="2"/>
          </rPr>
          <t>Roosmarijn Goldbach:</t>
        </r>
        <r>
          <rPr>
            <sz val="9"/>
            <color indexed="81"/>
            <rFont val="Tahoma"/>
            <family val="2"/>
          </rPr>
          <t xml:space="preserve">
Toelichting: Dit is het honorarium dat de ESCo aan de parkmanager betaalt per afgesloten contract. </t>
        </r>
      </text>
    </comment>
    <comment ref="B16" authorId="0">
      <text>
        <r>
          <rPr>
            <b/>
            <sz val="9"/>
            <color indexed="81"/>
            <rFont val="Tahoma"/>
            <family val="2"/>
          </rPr>
          <t>Roosmarijn Goldbach:</t>
        </r>
        <r>
          <rPr>
            <sz val="9"/>
            <color indexed="81"/>
            <rFont val="Tahoma"/>
            <family val="2"/>
          </rPr>
          <t xml:space="preserve">
Toelichting: Vul hier in hoeveel geld de parkmanager in totaal van de deelnemende bedrijven als succesfee krijgt. </t>
        </r>
      </text>
    </comment>
    <comment ref="B30" authorId="0">
      <text>
        <r>
          <rPr>
            <b/>
            <sz val="9"/>
            <color indexed="81"/>
            <rFont val="Tahoma"/>
            <family val="2"/>
          </rPr>
          <t>Roosmarijn Goldbach:</t>
        </r>
        <r>
          <rPr>
            <sz val="9"/>
            <color indexed="81"/>
            <rFont val="Tahoma"/>
            <family val="2"/>
          </rPr>
          <t xml:space="preserve">
Toelichting: Er zijn alleen baten voor de parkmanager als er een succesvol contract wordt afgesloten. Als er geen contract wordt afgesloten, zijn de baten negatief. Dit zijn echter geen direct verloren euro's, maar verloren tijd voor de parkmanager. Als er wel een contract wordt afgesloten, kan hier meerwerk uit voortvloeien voor de parkmanager aangezien deze een verbindende rol kan spelen tussen de ESCo en de bedrijven of het bedrijventerrein. 
</t>
        </r>
      </text>
    </comment>
  </commentList>
</comments>
</file>

<file path=xl/comments3.xml><?xml version="1.0" encoding="utf-8"?>
<comments xmlns="http://schemas.openxmlformats.org/spreadsheetml/2006/main">
  <authors>
    <author>Roosmarijn Goldbach</author>
  </authors>
  <commentList>
    <comment ref="F5" authorId="0">
      <text>
        <r>
          <rPr>
            <b/>
            <sz val="9"/>
            <color indexed="81"/>
            <rFont val="Tahoma"/>
            <charset val="1"/>
          </rPr>
          <t>Roosmarijn Goldbach:</t>
        </r>
        <r>
          <rPr>
            <sz val="9"/>
            <color indexed="81"/>
            <rFont val="Tahoma"/>
            <charset val="1"/>
          </rPr>
          <t xml:space="preserve">
Toelichting: De investerings- en voorbereidingskosten worden voorgeschoten door de ESCo. 
Aannames:
1) 40% daarvan van deze kosten komt uit het eigen vermogen.
2) 60% van deze kosten komt uit leningen van de bank waar een rente van 6% voor betaald moet worden. 
3) Er wordt uitgegaan van een annuitaire lening. </t>
        </r>
      </text>
    </comment>
    <comment ref="F8" authorId="0">
      <text>
        <r>
          <rPr>
            <b/>
            <sz val="9"/>
            <color indexed="81"/>
            <rFont val="Tahoma"/>
            <charset val="1"/>
          </rPr>
          <t>Roosmarijn Goldbach:</t>
        </r>
        <r>
          <rPr>
            <sz val="9"/>
            <color indexed="81"/>
            <rFont val="Tahoma"/>
            <charset val="1"/>
          </rPr>
          <t xml:space="preserve">
Toelichting: Het bedrijf en de parkmanager kunnen een honorarium afspreken bij succes. Als zij dit doen, wordt dit in het eerste jaar uitbetaald en zijn de kosten voor het bedrijf daardoor hoger en het saldo lager. Als zij dat niet doen, dan zijn de kosten en het saldo in het eerste jaar hetzelfde als in de overige jaren.  
</t>
        </r>
      </text>
    </comment>
    <comment ref="F15" authorId="0">
      <text>
        <r>
          <rPr>
            <b/>
            <sz val="9"/>
            <color indexed="81"/>
            <rFont val="Tahoma"/>
            <charset val="1"/>
          </rPr>
          <t>Roosmarijn Goldbach:</t>
        </r>
        <r>
          <rPr>
            <sz val="9"/>
            <color indexed="81"/>
            <rFont val="Tahoma"/>
            <charset val="1"/>
          </rPr>
          <t xml:space="preserve">
Toelichting: Het bedrijf en de parkmanager kunnen een honorarium afspreken bij succes. Als zij dit doen, wordt dit in het eerste jaar uitbetaald en zijn de kosten voor het bedrijf daardoor hoger en het saldo lager. Als zij dat niet doen, dan zijn de kosten en het saldo in het eerste jaar hetzelfde als in de overige jaren.  </t>
        </r>
      </text>
    </comment>
    <comment ref="B19" authorId="0">
      <text>
        <r>
          <rPr>
            <b/>
            <sz val="9"/>
            <color indexed="81"/>
            <rFont val="Tahoma"/>
            <charset val="1"/>
          </rPr>
          <t>Roosmarijn Goldbach:</t>
        </r>
        <r>
          <rPr>
            <sz val="9"/>
            <color indexed="81"/>
            <rFont val="Tahoma"/>
            <charset val="1"/>
          </rPr>
          <t xml:space="preserve">
Toelichting: Vul hier het rentepercentage op het eigen vermogen in dat de ESCo wil bereiken. </t>
        </r>
      </text>
    </comment>
    <comment ref="F21" authorId="0">
      <text>
        <r>
          <rPr>
            <b/>
            <sz val="9"/>
            <color indexed="81"/>
            <rFont val="Tahoma"/>
            <charset val="1"/>
          </rPr>
          <t>Roosmarijn Goldbach:</t>
        </r>
        <r>
          <rPr>
            <sz val="9"/>
            <color indexed="81"/>
            <rFont val="Tahoma"/>
            <charset val="1"/>
          </rPr>
          <t xml:space="preserve">
Aanname: Er wordt uitgegaan van een annuitaire lening. </t>
        </r>
      </text>
    </comment>
  </commentList>
</comments>
</file>

<file path=xl/comments4.xml><?xml version="1.0" encoding="utf-8"?>
<comments xmlns="http://schemas.openxmlformats.org/spreadsheetml/2006/main">
  <authors>
    <author>Roosmarijn Goldbach</author>
  </authors>
  <commentList>
    <comment ref="F5" authorId="0">
      <text>
        <r>
          <rPr>
            <b/>
            <sz val="9"/>
            <color indexed="81"/>
            <rFont val="Tahoma"/>
            <charset val="1"/>
          </rPr>
          <t>Roosmarijn Goldbach:</t>
        </r>
        <r>
          <rPr>
            <sz val="9"/>
            <color indexed="81"/>
            <rFont val="Tahoma"/>
            <charset val="1"/>
          </rPr>
          <t xml:space="preserve">
Toelichting: De investerings- en voorbereidingskosten worden voorgeschoten door de ESCo. 
Aannames:
1) 40% daarvan van deze kosten komt uit het eigen vermogen waar een rente van 10% op behaald moet worden.
2) 60% van deze kosten komt uit leningen van de bank waar een rente van 6% voor betaald moet worden. 
3) Er wordt uitgegaan van een annuitaire lening. </t>
        </r>
      </text>
    </comment>
    <comment ref="F9" authorId="0">
      <text>
        <r>
          <rPr>
            <b/>
            <sz val="9"/>
            <color indexed="81"/>
            <rFont val="Tahoma"/>
            <charset val="1"/>
          </rPr>
          <t>Roosmarijn Goldbach:</t>
        </r>
        <r>
          <rPr>
            <sz val="9"/>
            <color indexed="81"/>
            <rFont val="Tahoma"/>
            <charset val="1"/>
          </rPr>
          <t xml:space="preserve">
Toelichting: Het bedrijf en de parkmanager kunnen een honorarium afspreken bij succes. Als zij dit doen, wordt dit in het eerste jaar uitbetaald en zijn de kosten voor het bedrijf daardoor hoger en het saldo lager. Als zij dat niet doen, dan zijn de kosten en het saldo in het eerste jaar hetzelfde als in de overige jaren.  </t>
        </r>
      </text>
    </comment>
    <comment ref="F16" authorId="0">
      <text>
        <r>
          <rPr>
            <b/>
            <sz val="9"/>
            <color indexed="81"/>
            <rFont val="Tahoma"/>
            <charset val="1"/>
          </rPr>
          <t>Roosmarijn Goldbach:</t>
        </r>
        <r>
          <rPr>
            <sz val="9"/>
            <color indexed="81"/>
            <rFont val="Tahoma"/>
            <charset val="1"/>
          </rPr>
          <t xml:space="preserve">
Toelichting: Het bedrijf en de parkmanager kunnen een honorarium afspreken bij succes. Als zij dit doen, wordt dit in het eerste jaar uitbetaald en zijn de kosten voor het bedrijf daardoor hoger en het saldo lager. Als zij dat niet doen, dan zijn de kosten en het saldo in het eerste jaar hetzelfde als in de overige jaren.  </t>
        </r>
      </text>
    </comment>
    <comment ref="B18" authorId="0">
      <text>
        <r>
          <rPr>
            <b/>
            <sz val="9"/>
            <color indexed="81"/>
            <rFont val="Tahoma"/>
            <charset val="1"/>
          </rPr>
          <t>Roosmarijn Goldbach:</t>
        </r>
        <r>
          <rPr>
            <sz val="9"/>
            <color indexed="81"/>
            <rFont val="Tahoma"/>
            <charset val="1"/>
          </rPr>
          <t xml:space="preserve">
Aanname: Voor exploitatiekosten voor beheer en onderhoud is uitgegaan 5% van de totale investering. </t>
        </r>
      </text>
    </comment>
    <comment ref="B19" authorId="0">
      <text>
        <r>
          <rPr>
            <b/>
            <sz val="9"/>
            <color indexed="81"/>
            <rFont val="Tahoma"/>
            <charset val="1"/>
          </rPr>
          <t>Roosmarijn Goldbach:</t>
        </r>
        <r>
          <rPr>
            <sz val="9"/>
            <color indexed="81"/>
            <rFont val="Tahoma"/>
            <charset val="1"/>
          </rPr>
          <t xml:space="preserve">
Aanname: Voor exploitatiekosten voor management is uitgegaan 5% van de totale investering. </t>
        </r>
      </text>
    </comment>
    <comment ref="B20" authorId="0">
      <text>
        <r>
          <rPr>
            <b/>
            <sz val="9"/>
            <color indexed="81"/>
            <rFont val="Tahoma"/>
            <charset val="1"/>
          </rPr>
          <t>Roosmarijn Goldbach:</t>
        </r>
        <r>
          <rPr>
            <sz val="9"/>
            <color indexed="81"/>
            <rFont val="Tahoma"/>
            <charset val="1"/>
          </rPr>
          <t xml:space="preserve">
Aanname: Voor exploitatiekosten voor de inkoop van grond- en hulpstoffen is uitgegaan 10% van de totale investering. </t>
        </r>
      </text>
    </comment>
    <comment ref="B23" authorId="0">
      <text>
        <r>
          <rPr>
            <b/>
            <sz val="9"/>
            <color indexed="81"/>
            <rFont val="Tahoma"/>
            <charset val="1"/>
          </rPr>
          <t>Roosmarijn Goldbach:</t>
        </r>
        <r>
          <rPr>
            <sz val="9"/>
            <color indexed="81"/>
            <rFont val="Tahoma"/>
            <charset val="1"/>
          </rPr>
          <t xml:space="preserve">
Toelichting: Vul hier het rentepercentage op het eigen vermogen in dat de ESCo wil bereiken. </t>
        </r>
      </text>
    </comment>
    <comment ref="F26" authorId="0">
      <text>
        <r>
          <rPr>
            <b/>
            <sz val="9"/>
            <color indexed="81"/>
            <rFont val="Tahoma"/>
            <charset val="1"/>
          </rPr>
          <t>Roosmarijn Goldbach:</t>
        </r>
        <r>
          <rPr>
            <sz val="9"/>
            <color indexed="81"/>
            <rFont val="Tahoma"/>
            <charset val="1"/>
          </rPr>
          <t xml:space="preserve">
Aanname: Er wordt uitgegaan van een annuitaire lening. </t>
        </r>
      </text>
    </comment>
  </commentList>
</comments>
</file>

<file path=xl/sharedStrings.xml><?xml version="1.0" encoding="utf-8"?>
<sst xmlns="http://schemas.openxmlformats.org/spreadsheetml/2006/main" count="211" uniqueCount="104">
  <si>
    <t>Uurtarief</t>
  </si>
  <si>
    <t xml:space="preserve">euro </t>
  </si>
  <si>
    <t>uur</t>
  </si>
  <si>
    <t xml:space="preserve">uur </t>
  </si>
  <si>
    <t>stuks</t>
  </si>
  <si>
    <t>euro</t>
  </si>
  <si>
    <t>%</t>
  </si>
  <si>
    <t>Uurbesteding - selectie van potentieel geïnteresseerde bedrijven</t>
  </si>
  <si>
    <t xml:space="preserve">Uurbesteding - per bedrijfsbezoek </t>
  </si>
  <si>
    <t>Aantal bedrijfsbezoeken</t>
  </si>
  <si>
    <t>Uurbesteding - contact leggen tussen ESCO en bedrijven</t>
  </si>
  <si>
    <t>Looptijd contract</t>
  </si>
  <si>
    <t>BENODIGDE GEGEVENS VAN HET BEDRIJF</t>
  </si>
  <si>
    <t>Elektriciteitskosten per kWh</t>
  </si>
  <si>
    <t>BUSINESS CASE BEDRIJF</t>
  </si>
  <si>
    <t>Kosten</t>
  </si>
  <si>
    <t>Baten</t>
  </si>
  <si>
    <t>euro per jaar</t>
  </si>
  <si>
    <t>euro per kWh</t>
  </si>
  <si>
    <t>Kosten jaar 1</t>
  </si>
  <si>
    <t>Saldo jaar 1</t>
  </si>
  <si>
    <t>kWh per jaar</t>
  </si>
  <si>
    <t>Voorbereiding</t>
  </si>
  <si>
    <t>Honorarium door leverancier</t>
  </si>
  <si>
    <t>BUSINESS CASE PARKMANAGER</t>
  </si>
  <si>
    <t>BENODIGDE GEGEVENS PARKMANAGER</t>
  </si>
  <si>
    <t>Totale voorbereidingstijd</t>
  </si>
  <si>
    <t xml:space="preserve">Bedrijfsbezoeken </t>
  </si>
  <si>
    <t>Contact leggen tussen ESCo en bedrijven</t>
  </si>
  <si>
    <t>Huur, reis- en materiaalkosten</t>
  </si>
  <si>
    <t>Totale kosten</t>
  </si>
  <si>
    <t>Honorarium door bedrijven</t>
  </si>
  <si>
    <t>Saldo</t>
  </si>
  <si>
    <t>Totale baten</t>
  </si>
  <si>
    <t>Overig</t>
  </si>
  <si>
    <t>Selectie potentieel geïnteresseerde bedrijven</t>
  </si>
  <si>
    <t xml:space="preserve">Jaarlijks gasverbruik </t>
  </si>
  <si>
    <t xml:space="preserve">Gasprijs </t>
  </si>
  <si>
    <t>Gas en elektriciteit</t>
  </si>
  <si>
    <t>Honorarium voor PM</t>
  </si>
  <si>
    <t>BENODIGDE GEGEVENS VAN ESCo</t>
  </si>
  <si>
    <t>Gegarandeerd besparingspercentage</t>
  </si>
  <si>
    <t>Verwachte investering</t>
  </si>
  <si>
    <t>Voorbereidingskosten</t>
  </si>
  <si>
    <t>euro per m3</t>
  </si>
  <si>
    <t>m3 per jaar</t>
  </si>
  <si>
    <t>jaar</t>
  </si>
  <si>
    <t>BUSINESS CASE ESCO</t>
  </si>
  <si>
    <t>Afbetaling aan ESCo</t>
  </si>
  <si>
    <t>Jaarlijkse kosten</t>
  </si>
  <si>
    <t>Besparing op energierekening</t>
  </si>
  <si>
    <t xml:space="preserve">Jaarlijks elektriciteitsverbruik </t>
  </si>
  <si>
    <t>Uitbetaling aan PM (eenmalig)</t>
  </si>
  <si>
    <t>Jaarlijkse baten</t>
  </si>
  <si>
    <t xml:space="preserve">euro per jaar </t>
  </si>
  <si>
    <t>Afbetaling door bedrijf</t>
  </si>
  <si>
    <t>Terugverdientijd</t>
  </si>
  <si>
    <t>Winst na contract</t>
  </si>
  <si>
    <t>Exploitatiekosten - beheer en onderhoud</t>
  </si>
  <si>
    <t>Exploitatiekosten - management</t>
  </si>
  <si>
    <t>Exploitatiekosten - inkoop grond- en hulpstoffen</t>
  </si>
  <si>
    <t>Exploitatiekosten</t>
  </si>
  <si>
    <t>Betaling exploitatiekosten</t>
  </si>
  <si>
    <t>Honorarium door ESCo</t>
  </si>
  <si>
    <t>Uurbesteding - verdiepen in ESCo</t>
  </si>
  <si>
    <t>Verdieping in ESCo</t>
  </si>
  <si>
    <t>SDE-subsidie</t>
  </si>
  <si>
    <t>Aantal afgesloten contracten</t>
  </si>
  <si>
    <t>Verwachte hoeveelheid SDE-subsidie</t>
  </si>
  <si>
    <t>Ga naar…</t>
  </si>
  <si>
    <t>Gebruikershandleiding</t>
  </si>
  <si>
    <t>Algemeen</t>
  </si>
  <si>
    <t>Lichtgekleurde cel</t>
  </si>
  <si>
    <t xml:space="preserve">Lichtgekleurde cellen zijn invulvelden. </t>
  </si>
  <si>
    <t>Witte cel</t>
  </si>
  <si>
    <t xml:space="preserve">Witte cellen zijn berekende waardes. </t>
  </si>
  <si>
    <t>Aannames</t>
  </si>
  <si>
    <t xml:space="preserve">Gemaakte aannames in de berekeningen zijn weergegeven als opmerking bij de betreffende cel. </t>
  </si>
  <si>
    <t>Toelichting op invulvelden</t>
  </si>
  <si>
    <t>Opmerkingen bij cellen</t>
  </si>
  <si>
    <t xml:space="preserve">Een aan een cel toegevoegde opmerking is te herkennen aan een rood driehoekje rechtsboven in de cel. </t>
  </si>
  <si>
    <t>Toelichting op de verschillende sheets</t>
  </si>
  <si>
    <t>Disclaimer</t>
  </si>
  <si>
    <t xml:space="preserve">Deze globale business case tool is bedoeld om een inschatting te geven van de kosten en baten van de verschillende partijen. Aan de berekening kunnen geen rechten worden ontleend. </t>
  </si>
  <si>
    <t>Business case: parkmanager</t>
  </si>
  <si>
    <t>Rekenvoorbeeld: besparingsesco</t>
  </si>
  <si>
    <t>Rekenvoorbeeld: leveringsesco</t>
  </si>
  <si>
    <t xml:space="preserve">Specifieke toelichting op een invulveld is, indien nodig, weergegeven als opmerking bij de betreffende cel. </t>
  </si>
  <si>
    <t>1. BC Parkmanager</t>
  </si>
  <si>
    <t>2. Besparingsesco</t>
  </si>
  <si>
    <t>Deze sheet bevat de BC voor de parkmanager.</t>
  </si>
  <si>
    <t xml:space="preserve">Deze sheet bevat een rekenvoorbeeld voor een besparingsesco. </t>
  </si>
  <si>
    <t>3. Leveringsesco</t>
  </si>
  <si>
    <t xml:space="preserve">Deze sheet bevat een rekenvoorbeeld voor een leveringsesco. </t>
  </si>
  <si>
    <r>
      <t xml:space="preserve">Baten </t>
    </r>
    <r>
      <rPr>
        <sz val="11"/>
        <color rgb="FFFF0000"/>
        <rFont val="Calibri"/>
        <family val="2"/>
        <scheme val="minor"/>
      </rPr>
      <t>(Lees toelichting)</t>
    </r>
  </si>
  <si>
    <t>GA NAAR DE STARTPAGINA</t>
  </si>
  <si>
    <t>Eigen investering</t>
  </si>
  <si>
    <t>Afbetaling aan bank</t>
  </si>
  <si>
    <t>Rentepercentage op eigen vermogen</t>
  </si>
  <si>
    <t>Dit is een resultaat in het kader van: Topsector Energie - Samenwerking Topsector Energie en Maatschappij - TESA114007 Energiemaatregelen op bedrijventerreinen</t>
  </si>
  <si>
    <t>Partners:</t>
  </si>
  <si>
    <t>Datum: September 2016</t>
  </si>
  <si>
    <t>Rapportnummer: TNO 2016 R11162</t>
  </si>
  <si>
    <t>Roosmarijn Goldbach, Guus Mulder (TNO), Jaap Kortman (IVAM) en  Gerard Fit (ECWF)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</si>
</sst>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6" x14ac:knownFonts="1">
    <font>
      <sz val="11"/>
      <color theme="1"/>
      <name val="Calibri"/>
      <family val="2"/>
      <scheme val="minor"/>
    </font>
    <font>
      <sz val="11"/>
      <color theme="1"/>
      <name val="Calibri"/>
      <family val="2"/>
      <scheme val="minor"/>
    </font>
    <font>
      <b/>
      <sz val="11"/>
      <color theme="3"/>
      <name val="Calibri"/>
      <family val="2"/>
      <scheme val="minor"/>
    </font>
    <font>
      <b/>
      <sz val="11"/>
      <color theme="9" tint="-0.499984740745262"/>
      <name val="Calibri"/>
      <family val="2"/>
      <scheme val="minor"/>
    </font>
    <font>
      <sz val="11"/>
      <color theme="0" tint="-0.499984740745262"/>
      <name val="Calibri"/>
      <family val="2"/>
      <scheme val="minor"/>
    </font>
    <font>
      <b/>
      <sz val="11"/>
      <color theme="4"/>
      <name val="Calibri"/>
      <family val="2"/>
      <scheme val="minor"/>
    </font>
    <font>
      <sz val="11"/>
      <color theme="0"/>
      <name val="Calibri"/>
      <family val="2"/>
      <scheme val="minor"/>
    </font>
    <font>
      <sz val="9"/>
      <color indexed="81"/>
      <name val="Tahoma"/>
      <family val="2"/>
    </font>
    <font>
      <b/>
      <sz val="9"/>
      <color indexed="81"/>
      <name val="Tahoma"/>
      <family val="2"/>
    </font>
    <font>
      <sz val="11"/>
      <color theme="9" tint="-0.249977111117893"/>
      <name val="Calibri"/>
      <family val="2"/>
      <scheme val="minor"/>
    </font>
    <font>
      <sz val="11"/>
      <name val="Calibri"/>
      <family val="2"/>
      <scheme val="minor"/>
    </font>
    <font>
      <sz val="9"/>
      <color indexed="81"/>
      <name val="Tahoma"/>
      <charset val="1"/>
    </font>
    <font>
      <b/>
      <sz val="9"/>
      <color indexed="81"/>
      <name val="Tahoma"/>
      <charset val="1"/>
    </font>
    <font>
      <b/>
      <sz val="11"/>
      <color theme="0"/>
      <name val="Calibri"/>
      <family val="2"/>
      <scheme val="minor"/>
    </font>
    <font>
      <sz val="11"/>
      <color rgb="FFFF0000"/>
      <name val="Calibri"/>
      <family val="2"/>
      <scheme val="minor"/>
    </font>
    <font>
      <b/>
      <sz val="24"/>
      <color theme="1"/>
      <name val="Calibri"/>
      <family val="2"/>
      <scheme val="minor"/>
    </font>
    <font>
      <sz val="22"/>
      <color theme="1"/>
      <name val="Calibri"/>
      <family val="2"/>
      <scheme val="minor"/>
    </font>
    <font>
      <u/>
      <sz val="11"/>
      <color theme="10"/>
      <name val="Calibri"/>
      <family val="2"/>
      <scheme val="minor"/>
    </font>
    <font>
      <sz val="24"/>
      <color theme="0"/>
      <name val="Calibri"/>
      <family val="2"/>
      <scheme val="minor"/>
    </font>
    <font>
      <b/>
      <sz val="24"/>
      <color theme="0"/>
      <name val="Calibri"/>
      <family val="2"/>
      <scheme val="minor"/>
    </font>
    <font>
      <b/>
      <sz val="11"/>
      <color theme="0" tint="-0.499984740745262"/>
      <name val="Calibri"/>
      <family val="2"/>
      <scheme val="minor"/>
    </font>
    <font>
      <sz val="11"/>
      <color theme="3" tint="0.39997558519241921"/>
      <name val="Calibri"/>
      <family val="2"/>
      <scheme val="minor"/>
    </font>
    <font>
      <b/>
      <sz val="11"/>
      <color theme="3" tint="0.39997558519241921"/>
      <name val="Calibri"/>
      <family val="2"/>
      <scheme val="minor"/>
    </font>
    <font>
      <b/>
      <sz val="11"/>
      <color theme="1"/>
      <name val="Calibri"/>
      <family val="2"/>
      <scheme val="minor"/>
    </font>
    <font>
      <sz val="12"/>
      <color theme="1"/>
      <name val="Arial"/>
      <family val="2"/>
    </font>
    <font>
      <sz val="11"/>
      <color rgb="FF92D050"/>
      <name val="Calibri"/>
      <family val="2"/>
      <scheme val="minor"/>
    </font>
  </fonts>
  <fills count="8">
    <fill>
      <patternFill patternType="none"/>
    </fill>
    <fill>
      <patternFill patternType="gray125"/>
    </fill>
    <fill>
      <patternFill patternType="solid">
        <fgColor theme="9" tint="0.59999389629810485"/>
        <bgColor indexed="65"/>
      </patternFill>
    </fill>
    <fill>
      <patternFill patternType="solid">
        <fgColor theme="9" tint="0.59999389629810485"/>
        <bgColor indexed="64"/>
      </patternFill>
    </fill>
    <fill>
      <patternFill patternType="solid">
        <fgColor theme="0" tint="-0.34998626667073579"/>
        <bgColor indexed="64"/>
      </patternFill>
    </fill>
    <fill>
      <patternFill patternType="solid">
        <fgColor theme="1" tint="0.14999847407452621"/>
        <bgColor indexed="64"/>
      </patternFill>
    </fill>
    <fill>
      <patternFill patternType="solid">
        <fgColor theme="1"/>
        <bgColor indexed="64"/>
      </patternFill>
    </fill>
    <fill>
      <patternFill patternType="solid">
        <fgColor theme="0" tint="-0.499984740745262"/>
        <bgColor indexed="64"/>
      </patternFill>
    </fill>
  </fills>
  <borders count="17">
    <border>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0" fontId="17" fillId="0" borderId="0" applyNumberFormat="0" applyFill="0" applyBorder="0" applyAlignment="0" applyProtection="0"/>
  </cellStyleXfs>
  <cellXfs count="96">
    <xf numFmtId="0" fontId="0" fillId="0" borderId="0" xfId="0"/>
    <xf numFmtId="0" fontId="0" fillId="0" borderId="0" xfId="0"/>
    <xf numFmtId="0" fontId="0" fillId="0" borderId="6" xfId="0" applyBorder="1"/>
    <xf numFmtId="0" fontId="3" fillId="0" borderId="2" xfId="0" applyFont="1" applyBorder="1"/>
    <xf numFmtId="0" fontId="4" fillId="0" borderId="7" xfId="0" applyFont="1" applyBorder="1"/>
    <xf numFmtId="0" fontId="0" fillId="0" borderId="0" xfId="0"/>
    <xf numFmtId="0" fontId="0" fillId="0" borderId="3" xfId="0" applyBorder="1"/>
    <xf numFmtId="0" fontId="0" fillId="0" borderId="4" xfId="0" applyBorder="1"/>
    <xf numFmtId="0" fontId="0" fillId="0" borderId="1" xfId="0" applyBorder="1"/>
    <xf numFmtId="0" fontId="0" fillId="0" borderId="0" xfId="0" applyBorder="1"/>
    <xf numFmtId="0" fontId="0" fillId="0" borderId="5" xfId="0" applyBorder="1"/>
    <xf numFmtId="0" fontId="4" fillId="0" borderId="5" xfId="0" applyFont="1" applyBorder="1"/>
    <xf numFmtId="0" fontId="2" fillId="0" borderId="2" xfId="0" applyFont="1" applyBorder="1"/>
    <xf numFmtId="0" fontId="2" fillId="0" borderId="1" xfId="0" applyFont="1" applyBorder="1"/>
    <xf numFmtId="0" fontId="4" fillId="0" borderId="1" xfId="0" applyFont="1" applyBorder="1"/>
    <xf numFmtId="0" fontId="5" fillId="0" borderId="1" xfId="0" applyFont="1" applyBorder="1"/>
    <xf numFmtId="0" fontId="5" fillId="0" borderId="5" xfId="0" applyFont="1" applyBorder="1"/>
    <xf numFmtId="0" fontId="9" fillId="0" borderId="1" xfId="0" applyFont="1" applyBorder="1"/>
    <xf numFmtId="0" fontId="10" fillId="0" borderId="0" xfId="0" applyFont="1"/>
    <xf numFmtId="0" fontId="5" fillId="0" borderId="0" xfId="0" applyFont="1"/>
    <xf numFmtId="0" fontId="0" fillId="0" borderId="7" xfId="0" applyBorder="1"/>
    <xf numFmtId="0" fontId="10" fillId="0" borderId="1" xfId="0" applyFont="1" applyBorder="1"/>
    <xf numFmtId="0" fontId="5" fillId="0" borderId="6" xfId="0" applyFont="1" applyBorder="1"/>
    <xf numFmtId="0" fontId="5" fillId="0" borderId="7" xfId="0" applyFont="1" applyBorder="1"/>
    <xf numFmtId="0" fontId="3" fillId="0" borderId="1" xfId="0" applyFont="1" applyBorder="1"/>
    <xf numFmtId="0" fontId="10" fillId="0" borderId="3" xfId="0" applyFont="1" applyBorder="1"/>
    <xf numFmtId="0" fontId="10" fillId="0" borderId="4" xfId="0" applyFont="1" applyBorder="1"/>
    <xf numFmtId="0" fontId="10" fillId="0" borderId="0" xfId="0" applyFont="1" applyBorder="1"/>
    <xf numFmtId="0" fontId="10" fillId="0" borderId="5" xfId="0" applyFont="1" applyBorder="1"/>
    <xf numFmtId="0" fontId="4" fillId="0" borderId="6" xfId="0" applyFont="1" applyBorder="1"/>
    <xf numFmtId="164" fontId="5" fillId="0" borderId="0" xfId="0" applyNumberFormat="1" applyFont="1" applyBorder="1"/>
    <xf numFmtId="0" fontId="0" fillId="0" borderId="1" xfId="0" applyFill="1" applyBorder="1"/>
    <xf numFmtId="0" fontId="0" fillId="0" borderId="1" xfId="0" applyFont="1" applyBorder="1"/>
    <xf numFmtId="0" fontId="0" fillId="0" borderId="6" xfId="0" applyFill="1" applyBorder="1"/>
    <xf numFmtId="3" fontId="0" fillId="0" borderId="0" xfId="0" applyNumberFormat="1" applyBorder="1"/>
    <xf numFmtId="3" fontId="0" fillId="0" borderId="0" xfId="0" applyNumberFormat="1" applyBorder="1" applyAlignment="1">
      <alignment horizontal="right"/>
    </xf>
    <xf numFmtId="3" fontId="4" fillId="0" borderId="0" xfId="0" applyNumberFormat="1" applyFont="1" applyBorder="1"/>
    <xf numFmtId="3" fontId="5" fillId="0" borderId="0" xfId="0" applyNumberFormat="1" applyFont="1" applyBorder="1"/>
    <xf numFmtId="3" fontId="5" fillId="0" borderId="8" xfId="0" applyNumberFormat="1" applyFont="1" applyBorder="1"/>
    <xf numFmtId="4" fontId="0" fillId="0" borderId="0" xfId="0" applyNumberFormat="1" applyBorder="1"/>
    <xf numFmtId="4" fontId="0" fillId="0" borderId="0" xfId="0" applyNumberFormat="1"/>
    <xf numFmtId="4" fontId="0" fillId="0" borderId="3" xfId="0" applyNumberFormat="1" applyBorder="1"/>
    <xf numFmtId="3" fontId="10" fillId="0" borderId="0" xfId="0" applyNumberFormat="1" applyFont="1" applyBorder="1"/>
    <xf numFmtId="3" fontId="4" fillId="0" borderId="8" xfId="0" applyNumberFormat="1" applyFont="1" applyBorder="1"/>
    <xf numFmtId="0" fontId="15" fillId="0" borderId="9" xfId="0" applyFont="1" applyBorder="1"/>
    <xf numFmtId="0" fontId="16" fillId="0" borderId="0" xfId="0" applyFont="1"/>
    <xf numFmtId="0" fontId="15" fillId="0" borderId="0" xfId="0" applyFont="1"/>
    <xf numFmtId="0" fontId="6" fillId="5" borderId="2" xfId="0" applyFont="1" applyFill="1" applyBorder="1" applyAlignment="1">
      <alignment vertical="center"/>
    </xf>
    <xf numFmtId="0" fontId="6" fillId="5" borderId="4" xfId="0" applyFont="1" applyFill="1" applyBorder="1" applyAlignment="1">
      <alignment vertical="center"/>
    </xf>
    <xf numFmtId="0" fontId="0" fillId="4" borderId="1" xfId="0" applyFill="1" applyBorder="1" applyAlignment="1">
      <alignment vertical="center"/>
    </xf>
    <xf numFmtId="0" fontId="0" fillId="0" borderId="5" xfId="0" applyBorder="1" applyAlignment="1">
      <alignment vertical="center"/>
    </xf>
    <xf numFmtId="0" fontId="0" fillId="0" borderId="1"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0" xfId="0" applyAlignment="1">
      <alignment vertical="center"/>
    </xf>
    <xf numFmtId="0" fontId="6" fillId="6" borderId="2" xfId="0" applyFont="1" applyFill="1" applyBorder="1" applyAlignment="1">
      <alignment vertical="center"/>
    </xf>
    <xf numFmtId="0" fontId="6" fillId="6" borderId="4" xfId="0" applyFont="1" applyFill="1" applyBorder="1" applyAlignment="1">
      <alignment vertical="center"/>
    </xf>
    <xf numFmtId="0" fontId="0" fillId="0" borderId="12" xfId="0" applyBorder="1" applyAlignment="1">
      <alignment vertical="center"/>
    </xf>
    <xf numFmtId="0" fontId="0" fillId="0" borderId="13" xfId="0" applyBorder="1" applyAlignment="1">
      <alignment vertical="center" wrapText="1"/>
    </xf>
    <xf numFmtId="0" fontId="0" fillId="0" borderId="14" xfId="0" applyBorder="1" applyAlignment="1">
      <alignment vertical="center"/>
    </xf>
    <xf numFmtId="0" fontId="0" fillId="0" borderId="15" xfId="0" applyBorder="1" applyAlignment="1">
      <alignment vertical="center"/>
    </xf>
    <xf numFmtId="0" fontId="0" fillId="0" borderId="15" xfId="0" applyBorder="1" applyAlignment="1">
      <alignment vertical="center" wrapText="1"/>
    </xf>
    <xf numFmtId="0" fontId="19" fillId="6" borderId="2" xfId="0" applyFont="1" applyFill="1" applyBorder="1"/>
    <xf numFmtId="0" fontId="0" fillId="6" borderId="4" xfId="0" applyFill="1" applyBorder="1"/>
    <xf numFmtId="0" fontId="10" fillId="0" borderId="7" xfId="0" applyFont="1" applyBorder="1"/>
    <xf numFmtId="0" fontId="20" fillId="0" borderId="1" xfId="0" applyFont="1" applyBorder="1"/>
    <xf numFmtId="3" fontId="20" fillId="0" borderId="0" xfId="0" applyNumberFormat="1" applyFont="1" applyBorder="1"/>
    <xf numFmtId="0" fontId="20" fillId="0" borderId="5" xfId="0" applyFont="1" applyBorder="1"/>
    <xf numFmtId="0" fontId="21" fillId="0" borderId="1" xfId="0" applyFont="1" applyBorder="1"/>
    <xf numFmtId="3" fontId="21" fillId="0" borderId="0" xfId="0" applyNumberFormat="1" applyFont="1" applyBorder="1"/>
    <xf numFmtId="0" fontId="21" fillId="0" borderId="5" xfId="0" applyFont="1" applyBorder="1"/>
    <xf numFmtId="0" fontId="22" fillId="0" borderId="1" xfId="0" applyFont="1" applyBorder="1"/>
    <xf numFmtId="3" fontId="22" fillId="0" borderId="0" xfId="0" applyNumberFormat="1" applyFont="1" applyBorder="1"/>
    <xf numFmtId="0" fontId="22" fillId="0" borderId="5" xfId="0" applyFont="1" applyBorder="1"/>
    <xf numFmtId="0" fontId="22" fillId="0" borderId="6" xfId="0" applyFont="1" applyBorder="1"/>
    <xf numFmtId="0" fontId="22" fillId="0" borderId="7" xfId="0" applyFont="1" applyBorder="1"/>
    <xf numFmtId="0" fontId="18" fillId="7" borderId="10" xfId="2" applyFont="1" applyFill="1" applyBorder="1"/>
    <xf numFmtId="0" fontId="18" fillId="7" borderId="11" xfId="2" applyFont="1" applyFill="1" applyBorder="1"/>
    <xf numFmtId="0" fontId="18" fillId="7" borderId="16" xfId="2" applyFont="1" applyFill="1" applyBorder="1"/>
    <xf numFmtId="0" fontId="13" fillId="7" borderId="9" xfId="2" applyFont="1" applyFill="1" applyBorder="1"/>
    <xf numFmtId="3" fontId="22" fillId="0" borderId="8" xfId="0" applyNumberFormat="1" applyFont="1" applyBorder="1"/>
    <xf numFmtId="165" fontId="22" fillId="0" borderId="0" xfId="0" applyNumberFormat="1" applyFont="1" applyBorder="1"/>
    <xf numFmtId="0" fontId="0" fillId="0" borderId="7" xfId="0" applyFill="1" applyBorder="1"/>
    <xf numFmtId="0" fontId="24" fillId="0" borderId="0" xfId="0" applyFont="1" applyAlignment="1">
      <alignment vertical="center"/>
    </xf>
    <xf numFmtId="0" fontId="23" fillId="0" borderId="0" xfId="0" applyFont="1"/>
    <xf numFmtId="0" fontId="25" fillId="0" borderId="0" xfId="0" applyFont="1" applyAlignment="1">
      <alignment wrapText="1"/>
    </xf>
    <xf numFmtId="3" fontId="1" fillId="2" borderId="0" xfId="1" applyNumberFormat="1" applyBorder="1" applyAlignment="1" applyProtection="1">
      <alignment horizontal="left"/>
      <protection locked="0"/>
    </xf>
    <xf numFmtId="3" fontId="0" fillId="3" borderId="0" xfId="0" applyNumberFormat="1" applyFill="1" applyBorder="1" applyAlignment="1" applyProtection="1">
      <alignment horizontal="left"/>
      <protection locked="0"/>
    </xf>
    <xf numFmtId="3" fontId="0" fillId="3" borderId="8" xfId="0" applyNumberFormat="1" applyFill="1" applyBorder="1" applyAlignment="1" applyProtection="1">
      <alignment horizontal="left"/>
      <protection locked="0"/>
    </xf>
    <xf numFmtId="3" fontId="0" fillId="3" borderId="0" xfId="0" applyNumberFormat="1" applyFill="1" applyBorder="1" applyProtection="1">
      <protection locked="0"/>
    </xf>
    <xf numFmtId="4" fontId="0" fillId="3" borderId="0" xfId="0" applyNumberFormat="1" applyFill="1" applyBorder="1" applyProtection="1">
      <protection locked="0"/>
    </xf>
    <xf numFmtId="3" fontId="0" fillId="3" borderId="8" xfId="0" applyNumberFormat="1" applyFill="1" applyBorder="1" applyProtection="1">
      <protection locked="0"/>
    </xf>
    <xf numFmtId="165" fontId="0" fillId="3" borderId="0" xfId="0" applyNumberFormat="1" applyFill="1" applyBorder="1" applyProtection="1">
      <protection locked="0"/>
    </xf>
    <xf numFmtId="2" fontId="0" fillId="3" borderId="0" xfId="0" applyNumberFormat="1" applyFill="1" applyBorder="1" applyProtection="1">
      <protection locked="0"/>
    </xf>
    <xf numFmtId="0" fontId="0" fillId="3" borderId="0" xfId="0" applyFill="1" applyBorder="1" applyProtection="1">
      <protection locked="0"/>
    </xf>
    <xf numFmtId="0" fontId="0" fillId="3" borderId="8" xfId="0" applyFill="1" applyBorder="1" applyProtection="1">
      <protection locked="0"/>
    </xf>
  </cellXfs>
  <cellStyles count="3">
    <cellStyle name="40% - Accent6" xfId="1" builtinId="51"/>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pn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1285875</xdr:colOff>
      <xdr:row>34</xdr:row>
      <xdr:rowOff>104775</xdr:rowOff>
    </xdr:from>
    <xdr:to>
      <xdr:col>2</xdr:col>
      <xdr:colOff>1638300</xdr:colOff>
      <xdr:row>37</xdr:row>
      <xdr:rowOff>133350</xdr:rowOff>
    </xdr:to>
    <xdr:pic>
      <xdr:nvPicPr>
        <xdr:cNvPr id="7" name="Picture 7" descr="uw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21387"/>
        <a:stretch>
          <a:fillRect/>
        </a:stretch>
      </xdr:blipFill>
      <xdr:spPr bwMode="auto">
        <a:xfrm>
          <a:off x="1628775" y="9182100"/>
          <a:ext cx="2428875"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4600575</xdr:colOff>
      <xdr:row>34</xdr:row>
      <xdr:rowOff>152400</xdr:rowOff>
    </xdr:from>
    <xdr:to>
      <xdr:col>2</xdr:col>
      <xdr:colOff>6600825</xdr:colOff>
      <xdr:row>37</xdr:row>
      <xdr:rowOff>180975</xdr:rowOff>
    </xdr:to>
    <xdr:pic>
      <xdr:nvPicPr>
        <xdr:cNvPr id="8" name="Picture 5" descr="MRM voor werken en wonen x90"/>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19925" y="8658225"/>
          <a:ext cx="2000250"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2219324</xdr:colOff>
      <xdr:row>34</xdr:row>
      <xdr:rowOff>28575</xdr:rowOff>
    </xdr:from>
    <xdr:to>
      <xdr:col>2</xdr:col>
      <xdr:colOff>4114799</xdr:colOff>
      <xdr:row>38</xdr:row>
      <xdr:rowOff>190012</xdr:rowOff>
    </xdr:to>
    <xdr:pic>
      <xdr:nvPicPr>
        <xdr:cNvPr id="9" name="Picture 8" descr="Logo ECWF Energie"/>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38674" y="8534400"/>
          <a:ext cx="1895475" cy="9234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7096124</xdr:colOff>
      <xdr:row>35</xdr:row>
      <xdr:rowOff>9526</xdr:rowOff>
    </xdr:from>
    <xdr:to>
      <xdr:col>2</xdr:col>
      <xdr:colOff>8686799</xdr:colOff>
      <xdr:row>38</xdr:row>
      <xdr:rowOff>89526</xdr:rowOff>
    </xdr:to>
    <xdr:pic>
      <xdr:nvPicPr>
        <xdr:cNvPr id="10" name="Picture 17"/>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515474" y="8705851"/>
          <a:ext cx="1590675" cy="65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xdr:row>
      <xdr:rowOff>116840</xdr:rowOff>
    </xdr:from>
    <xdr:to>
      <xdr:col>2</xdr:col>
      <xdr:colOff>835660</xdr:colOff>
      <xdr:row>1</xdr:row>
      <xdr:rowOff>714375</xdr:rowOff>
    </xdr:to>
    <xdr:pic>
      <xdr:nvPicPr>
        <xdr:cNvPr id="11" name="Bild 8" descr="426_1_TNO_ifl_zwart.png"/>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6566" t="17350" b="16717"/>
        <a:stretch/>
      </xdr:blipFill>
      <xdr:spPr bwMode="auto">
        <a:xfrm>
          <a:off x="342900" y="307340"/>
          <a:ext cx="2912110" cy="59753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838200</xdr:colOff>
      <xdr:row>1</xdr:row>
      <xdr:rowOff>116840</xdr:rowOff>
    </xdr:from>
    <xdr:to>
      <xdr:col>2</xdr:col>
      <xdr:colOff>3350895</xdr:colOff>
      <xdr:row>1</xdr:row>
      <xdr:rowOff>714375</xdr:rowOff>
    </xdr:to>
    <xdr:pic>
      <xdr:nvPicPr>
        <xdr:cNvPr id="12" name="Picture 11" descr="Beschrijving: Logo IVAM RGB lr"/>
        <xdr:cNvPicPr/>
      </xdr:nvPicPr>
      <xdr:blipFill rotWithShape="1">
        <a:blip xmlns:r="http://schemas.openxmlformats.org/officeDocument/2006/relationships" r:embed="rId6">
          <a:extLst>
            <a:ext uri="{28A0092B-C50C-407E-A947-70E740481C1C}">
              <a14:useLocalDpi xmlns:a14="http://schemas.microsoft.com/office/drawing/2010/main" val="0"/>
            </a:ext>
          </a:extLst>
        </a:blip>
        <a:srcRect t="17341" r="5203" b="15029"/>
        <a:stretch/>
      </xdr:blipFill>
      <xdr:spPr bwMode="auto">
        <a:xfrm>
          <a:off x="3257550" y="307340"/>
          <a:ext cx="2512695" cy="59753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8610600</xdr:colOff>
      <xdr:row>1</xdr:row>
      <xdr:rowOff>0</xdr:rowOff>
    </xdr:from>
    <xdr:to>
      <xdr:col>2</xdr:col>
      <xdr:colOff>10942955</xdr:colOff>
      <xdr:row>1</xdr:row>
      <xdr:rowOff>831215</xdr:rowOff>
    </xdr:to>
    <xdr:pic>
      <xdr:nvPicPr>
        <xdr:cNvPr id="13" name="Picture 12" descr="http://www.slibgisting.nl/wp-content/uploads/2015/01/Topsector-energie.jpg"/>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11029950" y="190500"/>
          <a:ext cx="2332355" cy="831215"/>
        </a:xfrm>
        <a:prstGeom prst="rect">
          <a:avLst/>
        </a:prstGeom>
        <a:noFill/>
        <a:ln>
          <a:noFill/>
        </a:ln>
      </xdr:spPr>
    </xdr:pic>
    <xdr:clientData/>
  </xdr:twoCellAnchor>
  <xdr:twoCellAnchor>
    <xdr:from>
      <xdr:col>1</xdr:col>
      <xdr:colOff>0</xdr:colOff>
      <xdr:row>40</xdr:row>
      <xdr:rowOff>0</xdr:rowOff>
    </xdr:from>
    <xdr:to>
      <xdr:col>2</xdr:col>
      <xdr:colOff>3771900</xdr:colOff>
      <xdr:row>48</xdr:row>
      <xdr:rowOff>36830</xdr:rowOff>
    </xdr:to>
    <xdr:sp macro="" textlink="">
      <xdr:nvSpPr>
        <xdr:cNvPr id="15" name="Text Box 307"/>
        <xdr:cNvSpPr txBox="1">
          <a:spLocks noChangeArrowheads="1"/>
        </xdr:cNvSpPr>
      </xdr:nvSpPr>
      <xdr:spPr bwMode="auto">
        <a:xfrm>
          <a:off x="342900" y="10172700"/>
          <a:ext cx="5848350" cy="156083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spcAft>
              <a:spcPts val="0"/>
            </a:spcAft>
          </a:pPr>
          <a:r>
            <a:rPr lang="nl-NL" sz="1000" i="1">
              <a:solidFill>
                <a:srgbClr val="000000"/>
              </a:solidFill>
              <a:effectLst/>
              <a:latin typeface="Minion Pro Disp"/>
              <a:ea typeface="Calibri"/>
              <a:cs typeface="Times New Roman"/>
            </a:rPr>
            <a:t>© 2016 TNO, Den Haag (compilatie). Alle rechten voorbehouden. Delen van dit document zijn door derden verzorgd en worden door TNO onder licentie hergebruikt. </a:t>
          </a:r>
          <a:r>
            <a:rPr lang="nl-NL" sz="1000" i="1">
              <a:effectLst/>
              <a:latin typeface="Minion Pro Disp"/>
              <a:ea typeface="Calibri"/>
              <a:cs typeface="Times New Roman"/>
            </a:rPr>
            <a:t>Niets uit deze uitgave mag worden verveelvoudigd, opgeslagen in een geautomatiseerd gegevensbestand of openbaar gemaakt worden in enige vorm of op enige wijze, hetzij elektronisch, mechanisch of door fotokopieën, opname, of op enige andere manier, zonder voorafgaande schriftelijke toestemming van de uitgever. </a:t>
          </a:r>
          <a:r>
            <a:rPr lang="nl-NL" sz="1000" i="1">
              <a:solidFill>
                <a:srgbClr val="000000"/>
              </a:solidFill>
              <a:effectLst/>
              <a:latin typeface="Minion Pro Disp"/>
              <a:ea typeface="Calibri"/>
              <a:cs typeface="Times New Roman"/>
            </a:rPr>
            <a:t>Hoewel dit document met de grootste zorg is samengesteld kunnen onjuistheden of omissies niet geheel worden uitgesloten. TNO aanvaardt derhalve geen aansprakelijkheid voor schade die eventueel mocht voortvloeien uit uw gebruik van dit document. </a:t>
          </a:r>
          <a:endParaRPr lang="nl-NL" sz="1200">
            <a:effectLst/>
            <a:latin typeface="Minion Pro Disp"/>
            <a:ea typeface="Calibri"/>
            <a:cs typeface="Times New Roman"/>
          </a:endParaRPr>
        </a:p>
        <a:p>
          <a:pPr>
            <a:spcAft>
              <a:spcPts val="0"/>
            </a:spcAft>
          </a:pPr>
          <a:r>
            <a:rPr lang="nl-NL" sz="1000" i="1">
              <a:solidFill>
                <a:srgbClr val="000000"/>
              </a:solidFill>
              <a:effectLst/>
              <a:latin typeface="Minion Pro Disp"/>
              <a:ea typeface="Calibri"/>
              <a:cs typeface="Times New Roman"/>
            </a:rPr>
            <a:t>Volledigheidshalve maken wij u erop attent dat bij verwijzingen in andere publicaties naar TNO als auteur van dit document geen gebruik mag worden gemaakt van het TNO logo.</a:t>
          </a:r>
          <a:endParaRPr lang="nl-NL" sz="1200">
            <a:effectLst/>
            <a:latin typeface="Minion Pro Disp"/>
            <a:ea typeface="Calibri"/>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B2:C38"/>
  <sheetViews>
    <sheetView showGridLines="0" tabSelected="1" workbookViewId="0"/>
  </sheetViews>
  <sheetFormatPr defaultRowHeight="15" x14ac:dyDescent="0.25"/>
  <cols>
    <col min="1" max="1" width="5.140625" style="5" customWidth="1"/>
    <col min="2" max="2" width="31.140625" style="5" customWidth="1"/>
    <col min="3" max="3" width="166.7109375" style="5" customWidth="1"/>
    <col min="4" max="16384" width="9.140625" style="5"/>
  </cols>
  <sheetData>
    <row r="2" spans="2:3" ht="68.25" customHeight="1" x14ac:dyDescent="0.25"/>
    <row r="3" spans="2:3" ht="15.75" customHeight="1" x14ac:dyDescent="0.25">
      <c r="C3" s="85" t="s">
        <v>103</v>
      </c>
    </row>
    <row r="4" spans="2:3" ht="15.75" customHeight="1" x14ac:dyDescent="0.25">
      <c r="C4" s="85" t="s">
        <v>101</v>
      </c>
    </row>
    <row r="5" spans="2:3" ht="15.75" customHeight="1" x14ac:dyDescent="0.25">
      <c r="C5" s="85" t="s">
        <v>102</v>
      </c>
    </row>
    <row r="6" spans="2:3" ht="15.75" customHeight="1" x14ac:dyDescent="0.25">
      <c r="C6" s="5" t="s">
        <v>99</v>
      </c>
    </row>
    <row r="7" spans="2:3" ht="15.75" thickBot="1" x14ac:dyDescent="0.3"/>
    <row r="8" spans="2:3" s="45" customFormat="1" ht="32.25" thickBot="1" x14ac:dyDescent="0.55000000000000004">
      <c r="B8" s="44" t="s">
        <v>69</v>
      </c>
    </row>
    <row r="9" spans="2:3" ht="31.5" x14ac:dyDescent="0.5">
      <c r="C9" s="76" t="s">
        <v>84</v>
      </c>
    </row>
    <row r="10" spans="2:3" ht="31.5" x14ac:dyDescent="0.5">
      <c r="C10" s="77" t="s">
        <v>85</v>
      </c>
    </row>
    <row r="11" spans="2:3" ht="32.25" thickBot="1" x14ac:dyDescent="0.55000000000000004">
      <c r="C11" s="78" t="s">
        <v>86</v>
      </c>
    </row>
    <row r="13" spans="2:3" ht="51.75" customHeight="1" x14ac:dyDescent="0.25"/>
    <row r="14" spans="2:3" ht="31.5" x14ac:dyDescent="0.5">
      <c r="B14" s="46" t="s">
        <v>70</v>
      </c>
    </row>
    <row r="15" spans="2:3" ht="15.75" thickBot="1" x14ac:dyDescent="0.3"/>
    <row r="16" spans="2:3" x14ac:dyDescent="0.25">
      <c r="B16" s="47" t="s">
        <v>71</v>
      </c>
      <c r="C16" s="48"/>
    </row>
    <row r="17" spans="2:3" x14ac:dyDescent="0.25">
      <c r="B17" s="49" t="s">
        <v>72</v>
      </c>
      <c r="C17" s="50" t="s">
        <v>73</v>
      </c>
    </row>
    <row r="18" spans="2:3" x14ac:dyDescent="0.25">
      <c r="B18" s="51" t="s">
        <v>74</v>
      </c>
      <c r="C18" s="10" t="s">
        <v>75</v>
      </c>
    </row>
    <row r="19" spans="2:3" x14ac:dyDescent="0.25">
      <c r="B19" s="51" t="s">
        <v>76</v>
      </c>
      <c r="C19" s="50" t="s">
        <v>77</v>
      </c>
    </row>
    <row r="20" spans="2:3" x14ac:dyDescent="0.25">
      <c r="B20" s="51" t="s">
        <v>78</v>
      </c>
      <c r="C20" s="50" t="s">
        <v>87</v>
      </c>
    </row>
    <row r="21" spans="2:3" ht="15.75" thickBot="1" x14ac:dyDescent="0.3">
      <c r="B21" s="52" t="s">
        <v>79</v>
      </c>
      <c r="C21" s="53" t="s">
        <v>80</v>
      </c>
    </row>
    <row r="22" spans="2:3" ht="18.75" customHeight="1" thickBot="1" x14ac:dyDescent="0.3">
      <c r="B22" s="54"/>
      <c r="C22" s="54"/>
    </row>
    <row r="23" spans="2:3" x14ac:dyDescent="0.25">
      <c r="B23" s="55" t="s">
        <v>81</v>
      </c>
      <c r="C23" s="56"/>
    </row>
    <row r="24" spans="2:3" x14ac:dyDescent="0.25">
      <c r="B24" s="57" t="s">
        <v>88</v>
      </c>
      <c r="C24" s="58" t="s">
        <v>90</v>
      </c>
    </row>
    <row r="25" spans="2:3" x14ac:dyDescent="0.25">
      <c r="B25" s="59" t="s">
        <v>89</v>
      </c>
      <c r="C25" s="60" t="s">
        <v>91</v>
      </c>
    </row>
    <row r="26" spans="2:3" x14ac:dyDescent="0.25">
      <c r="B26" s="59" t="s">
        <v>92</v>
      </c>
      <c r="C26" s="61" t="s">
        <v>93</v>
      </c>
    </row>
    <row r="29" spans="2:3" ht="15.75" thickBot="1" x14ac:dyDescent="0.3"/>
    <row r="30" spans="2:3" ht="31.5" x14ac:dyDescent="0.5">
      <c r="B30" s="62" t="s">
        <v>82</v>
      </c>
      <c r="C30" s="63"/>
    </row>
    <row r="31" spans="2:3" ht="15.75" thickBot="1" x14ac:dyDescent="0.3">
      <c r="B31" s="2" t="s">
        <v>83</v>
      </c>
      <c r="C31" s="20"/>
    </row>
    <row r="34" spans="2:2" x14ac:dyDescent="0.25">
      <c r="B34" s="84" t="s">
        <v>100</v>
      </c>
    </row>
    <row r="36" spans="2:2" x14ac:dyDescent="0.25">
      <c r="B36" s="83"/>
    </row>
    <row r="37" spans="2:2" x14ac:dyDescent="0.25">
      <c r="B37"/>
    </row>
    <row r="38" spans="2:2" x14ac:dyDescent="0.25">
      <c r="B38" s="83"/>
    </row>
  </sheetData>
  <sheetProtection password="EA5E" sheet="1" objects="1" scenarios="1"/>
  <hyperlinks>
    <hyperlink ref="C9" location="'1. BC Parkmanager'!A1" display="Business case: parkmanager"/>
    <hyperlink ref="C10" location="'2. Besparingsesco'!A1" display="Rekenvoorbeeld: besparingsesco"/>
    <hyperlink ref="C11" location="'3. Leveringsesco'!A1" display="Rekenvoorbeeld: leveringsesco"/>
  </hyperlink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A1:F35"/>
  <sheetViews>
    <sheetView showGridLines="0" workbookViewId="0">
      <selection activeCell="F2" sqref="F2"/>
    </sheetView>
  </sheetViews>
  <sheetFormatPr defaultRowHeight="15" x14ac:dyDescent="0.25"/>
  <cols>
    <col min="1" max="1" width="5.28515625" customWidth="1"/>
    <col min="2" max="2" width="60.140625" customWidth="1"/>
    <col min="4" max="4" width="10.7109375" customWidth="1"/>
    <col min="6" max="6" width="29.7109375" customWidth="1"/>
    <col min="7" max="7" width="13" customWidth="1"/>
  </cols>
  <sheetData>
    <row r="1" spans="1:6" ht="15.75" thickBot="1" x14ac:dyDescent="0.3">
      <c r="A1" s="1"/>
      <c r="B1" s="1"/>
      <c r="C1" s="1"/>
      <c r="D1" s="1"/>
    </row>
    <row r="2" spans="1:6" s="5" customFormat="1" ht="15.75" thickBot="1" x14ac:dyDescent="0.3">
      <c r="B2" s="3" t="s">
        <v>25</v>
      </c>
      <c r="C2" s="6"/>
      <c r="D2" s="7"/>
      <c r="F2" s="79" t="s">
        <v>95</v>
      </c>
    </row>
    <row r="3" spans="1:6" s="5" customFormat="1" x14ac:dyDescent="0.25">
      <c r="B3" s="8"/>
      <c r="C3" s="9"/>
      <c r="D3" s="10"/>
    </row>
    <row r="4" spans="1:6" x14ac:dyDescent="0.25">
      <c r="A4" s="1"/>
      <c r="B4" s="17" t="s">
        <v>22</v>
      </c>
      <c r="C4" s="9"/>
      <c r="D4" s="10"/>
    </row>
    <row r="5" spans="1:6" x14ac:dyDescent="0.25">
      <c r="A5" s="1"/>
      <c r="B5" s="8" t="s">
        <v>0</v>
      </c>
      <c r="C5" s="86">
        <v>75</v>
      </c>
      <c r="D5" s="28" t="s">
        <v>1</v>
      </c>
    </row>
    <row r="6" spans="1:6" x14ac:dyDescent="0.25">
      <c r="A6" s="1"/>
      <c r="B6" s="8" t="s">
        <v>64</v>
      </c>
      <c r="C6" s="86">
        <v>8</v>
      </c>
      <c r="D6" s="28" t="s">
        <v>2</v>
      </c>
    </row>
    <row r="7" spans="1:6" x14ac:dyDescent="0.25">
      <c r="A7" s="1"/>
      <c r="B7" s="8" t="s">
        <v>7</v>
      </c>
      <c r="C7" s="86">
        <v>8</v>
      </c>
      <c r="D7" s="28" t="s">
        <v>2</v>
      </c>
    </row>
    <row r="8" spans="1:6" x14ac:dyDescent="0.25">
      <c r="A8" s="1"/>
      <c r="B8" s="8" t="s">
        <v>8</v>
      </c>
      <c r="C8" s="86">
        <v>2</v>
      </c>
      <c r="D8" s="28" t="s">
        <v>3</v>
      </c>
    </row>
    <row r="9" spans="1:6" x14ac:dyDescent="0.25">
      <c r="A9" s="1"/>
      <c r="B9" s="8" t="s">
        <v>10</v>
      </c>
      <c r="C9" s="86">
        <v>4</v>
      </c>
      <c r="D9" s="28" t="s">
        <v>3</v>
      </c>
    </row>
    <row r="10" spans="1:6" x14ac:dyDescent="0.25">
      <c r="A10" s="1"/>
      <c r="B10" s="8" t="s">
        <v>9</v>
      </c>
      <c r="C10" s="86">
        <v>3</v>
      </c>
      <c r="D10" s="28" t="s">
        <v>4</v>
      </c>
    </row>
    <row r="11" spans="1:6" x14ac:dyDescent="0.25">
      <c r="A11" s="1"/>
      <c r="B11" s="8" t="s">
        <v>29</v>
      </c>
      <c r="C11" s="86">
        <v>200</v>
      </c>
      <c r="D11" s="28" t="s">
        <v>1</v>
      </c>
    </row>
    <row r="12" spans="1:6" x14ac:dyDescent="0.25">
      <c r="A12" s="1"/>
      <c r="B12" s="8"/>
      <c r="C12" s="34"/>
      <c r="D12" s="28"/>
    </row>
    <row r="13" spans="1:6" x14ac:dyDescent="0.25">
      <c r="A13" s="1"/>
      <c r="B13" s="17" t="s">
        <v>34</v>
      </c>
      <c r="C13" s="35"/>
      <c r="D13" s="28"/>
    </row>
    <row r="14" spans="1:6" x14ac:dyDescent="0.25">
      <c r="B14" s="32" t="s">
        <v>67</v>
      </c>
      <c r="C14" s="87">
        <v>1</v>
      </c>
      <c r="D14" s="28" t="s">
        <v>4</v>
      </c>
    </row>
    <row r="15" spans="1:6" x14ac:dyDescent="0.25">
      <c r="B15" s="31" t="s">
        <v>63</v>
      </c>
      <c r="C15" s="86">
        <v>3000</v>
      </c>
      <c r="D15" s="28" t="s">
        <v>1</v>
      </c>
    </row>
    <row r="16" spans="1:6" s="5" customFormat="1" ht="15.75" thickBot="1" x14ac:dyDescent="0.3">
      <c r="B16" s="2" t="s">
        <v>31</v>
      </c>
      <c r="C16" s="88">
        <v>0</v>
      </c>
      <c r="D16" s="64" t="s">
        <v>1</v>
      </c>
    </row>
    <row r="17" spans="2:4" s="5" customFormat="1" ht="15.75" thickBot="1" x14ac:dyDescent="0.3">
      <c r="B17" s="27"/>
      <c r="C17"/>
      <c r="D17"/>
    </row>
    <row r="18" spans="2:4" x14ac:dyDescent="0.25">
      <c r="B18" s="12" t="s">
        <v>24</v>
      </c>
      <c r="C18" s="6"/>
      <c r="D18" s="7"/>
    </row>
    <row r="19" spans="2:4" x14ac:dyDescent="0.25">
      <c r="B19" s="8"/>
      <c r="C19" s="9"/>
      <c r="D19" s="10"/>
    </row>
    <row r="20" spans="2:4" x14ac:dyDescent="0.25">
      <c r="B20" s="13" t="s">
        <v>15</v>
      </c>
      <c r="C20" s="9"/>
      <c r="D20" s="10"/>
    </row>
    <row r="21" spans="2:4" x14ac:dyDescent="0.25">
      <c r="B21" s="65" t="s">
        <v>26</v>
      </c>
      <c r="C21" s="66">
        <f>SUM(C22:C25)</f>
        <v>26</v>
      </c>
      <c r="D21" s="67" t="s">
        <v>2</v>
      </c>
    </row>
    <row r="22" spans="2:4" x14ac:dyDescent="0.25">
      <c r="B22" s="14" t="s">
        <v>65</v>
      </c>
      <c r="C22" s="36">
        <f>C6</f>
        <v>8</v>
      </c>
      <c r="D22" s="11" t="s">
        <v>2</v>
      </c>
    </row>
    <row r="23" spans="2:4" x14ac:dyDescent="0.25">
      <c r="B23" s="14" t="s">
        <v>35</v>
      </c>
      <c r="C23" s="36">
        <f>C7</f>
        <v>8</v>
      </c>
      <c r="D23" s="11" t="s">
        <v>3</v>
      </c>
    </row>
    <row r="24" spans="2:4" s="5" customFormat="1" x14ac:dyDescent="0.25">
      <c r="B24" s="14" t="s">
        <v>27</v>
      </c>
      <c r="C24" s="36">
        <f>C8*C10</f>
        <v>6</v>
      </c>
      <c r="D24" s="11" t="s">
        <v>2</v>
      </c>
    </row>
    <row r="25" spans="2:4" x14ac:dyDescent="0.25">
      <c r="B25" s="14" t="s">
        <v>28</v>
      </c>
      <c r="C25" s="36">
        <f>C9</f>
        <v>4</v>
      </c>
      <c r="D25" s="11" t="s">
        <v>2</v>
      </c>
    </row>
    <row r="26" spans="2:4" x14ac:dyDescent="0.25">
      <c r="B26" s="8" t="s">
        <v>22</v>
      </c>
      <c r="C26" s="34">
        <f>C21*C5</f>
        <v>1950</v>
      </c>
      <c r="D26" s="10" t="s">
        <v>5</v>
      </c>
    </row>
    <row r="27" spans="2:4" x14ac:dyDescent="0.25">
      <c r="B27" s="8" t="s">
        <v>29</v>
      </c>
      <c r="C27" s="34">
        <f>C11</f>
        <v>200</v>
      </c>
      <c r="D27" s="10" t="s">
        <v>5</v>
      </c>
    </row>
    <row r="28" spans="2:4" x14ac:dyDescent="0.25">
      <c r="B28" s="15" t="s">
        <v>30</v>
      </c>
      <c r="C28" s="37">
        <f>SUM(C26:C27)</f>
        <v>2150</v>
      </c>
      <c r="D28" s="16" t="s">
        <v>5</v>
      </c>
    </row>
    <row r="29" spans="2:4" x14ac:dyDescent="0.25">
      <c r="B29" s="8"/>
      <c r="C29" s="34"/>
      <c r="D29" s="10"/>
    </row>
    <row r="30" spans="2:4" x14ac:dyDescent="0.25">
      <c r="B30" s="13" t="s">
        <v>94</v>
      </c>
      <c r="C30" s="34"/>
      <c r="D30" s="10"/>
    </row>
    <row r="31" spans="2:4" x14ac:dyDescent="0.25">
      <c r="B31" s="8" t="s">
        <v>23</v>
      </c>
      <c r="C31" s="34">
        <f>C14*C15</f>
        <v>3000</v>
      </c>
      <c r="D31" s="10" t="s">
        <v>5</v>
      </c>
    </row>
    <row r="32" spans="2:4" x14ac:dyDescent="0.25">
      <c r="B32" s="8" t="s">
        <v>31</v>
      </c>
      <c r="C32" s="34">
        <f>C14*C16</f>
        <v>0</v>
      </c>
      <c r="D32" s="10" t="s">
        <v>5</v>
      </c>
    </row>
    <row r="33" spans="2:4" x14ac:dyDescent="0.25">
      <c r="B33" s="15" t="s">
        <v>33</v>
      </c>
      <c r="C33" s="37">
        <f>SUM(C31:C32)</f>
        <v>3000</v>
      </c>
      <c r="D33" s="16" t="s">
        <v>5</v>
      </c>
    </row>
    <row r="34" spans="2:4" x14ac:dyDescent="0.25">
      <c r="B34" s="8"/>
      <c r="C34" s="34"/>
      <c r="D34" s="10"/>
    </row>
    <row r="35" spans="2:4" s="5" customFormat="1" ht="15.75" thickBot="1" x14ac:dyDescent="0.3">
      <c r="B35" s="22" t="s">
        <v>32</v>
      </c>
      <c r="C35" s="38">
        <f>C33-C28</f>
        <v>850</v>
      </c>
      <c r="D35" s="23" t="s">
        <v>5</v>
      </c>
    </row>
  </sheetData>
  <sheetProtection password="EA5E" sheet="1" objects="1" scenarios="1"/>
  <hyperlinks>
    <hyperlink ref="F2" location="'0. Startpagina'!A1" display="Ga naar de STARTPAGINA"/>
  </hyperlinks>
  <pageMargins left="0.7" right="0.7" top="0.75" bottom="0.75" header="0.3" footer="0.3"/>
  <pageSetup paperSize="9" orientation="portrait" r:id="rId1"/>
  <ignoredErrors>
    <ignoredError sqref="C26 C24" formula="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B1:J27"/>
  <sheetViews>
    <sheetView showGridLines="0" workbookViewId="0"/>
  </sheetViews>
  <sheetFormatPr defaultRowHeight="15" x14ac:dyDescent="0.25"/>
  <cols>
    <col min="1" max="1" width="5.28515625" customWidth="1"/>
    <col min="2" max="2" width="34.7109375" customWidth="1"/>
    <col min="3" max="3" width="12.28515625" customWidth="1"/>
    <col min="4" max="4" width="15.7109375" customWidth="1"/>
    <col min="5" max="5" width="5.28515625" customWidth="1"/>
    <col min="6" max="6" width="28.28515625" customWidth="1"/>
    <col min="7" max="7" width="10.140625" customWidth="1"/>
    <col min="8" max="8" width="14.140625" customWidth="1"/>
    <col min="9" max="9" width="6.42578125" customWidth="1"/>
    <col min="10" max="10" width="26.85546875" customWidth="1"/>
  </cols>
  <sheetData>
    <row r="1" spans="2:10" ht="15.75" thickBot="1" x14ac:dyDescent="0.3">
      <c r="F1" s="18"/>
      <c r="G1" s="18"/>
      <c r="H1" s="18"/>
      <c r="I1" s="18"/>
    </row>
    <row r="2" spans="2:10" ht="15.75" thickBot="1" x14ac:dyDescent="0.3">
      <c r="B2" s="3" t="s">
        <v>12</v>
      </c>
      <c r="C2" s="6"/>
      <c r="D2" s="7"/>
      <c r="F2" s="12" t="s">
        <v>14</v>
      </c>
      <c r="G2" s="25"/>
      <c r="H2" s="26"/>
      <c r="I2" s="18"/>
      <c r="J2" s="79" t="s">
        <v>95</v>
      </c>
    </row>
    <row r="3" spans="2:10" s="5" customFormat="1" x14ac:dyDescent="0.25">
      <c r="B3" s="24"/>
      <c r="C3" s="9"/>
      <c r="D3" s="10"/>
      <c r="F3" s="21"/>
      <c r="G3" s="27"/>
      <c r="H3" s="28"/>
      <c r="I3" s="18"/>
    </row>
    <row r="4" spans="2:10" x14ac:dyDescent="0.25">
      <c r="B4" s="17" t="s">
        <v>38</v>
      </c>
      <c r="C4" s="9"/>
      <c r="D4" s="10"/>
      <c r="F4" s="13" t="s">
        <v>15</v>
      </c>
      <c r="G4" s="27"/>
      <c r="H4" s="28"/>
      <c r="I4" s="18"/>
    </row>
    <row r="5" spans="2:10" x14ac:dyDescent="0.25">
      <c r="B5" s="8" t="s">
        <v>36</v>
      </c>
      <c r="C5" s="89">
        <v>600000</v>
      </c>
      <c r="D5" s="10" t="s">
        <v>45</v>
      </c>
      <c r="F5" s="21" t="s">
        <v>48</v>
      </c>
      <c r="G5" s="42">
        <f>PMT((C19/100),C18,-0.4*(C16+C17),0,0)+PMT(0.06,C18,-0.6*(C16+C17),0,0)</f>
        <v>33474.172397842616</v>
      </c>
      <c r="H5" s="28" t="s">
        <v>17</v>
      </c>
      <c r="I5" s="18"/>
    </row>
    <row r="6" spans="2:10" x14ac:dyDescent="0.25">
      <c r="B6" s="8" t="s">
        <v>37</v>
      </c>
      <c r="C6" s="90">
        <v>0.4</v>
      </c>
      <c r="D6" s="10" t="s">
        <v>44</v>
      </c>
      <c r="F6" s="21" t="s">
        <v>52</v>
      </c>
      <c r="G6" s="42">
        <f>C11</f>
        <v>0</v>
      </c>
      <c r="H6" s="28" t="s">
        <v>5</v>
      </c>
      <c r="I6" s="18"/>
    </row>
    <row r="7" spans="2:10" x14ac:dyDescent="0.25">
      <c r="B7" s="8" t="s">
        <v>51</v>
      </c>
      <c r="C7" s="89">
        <v>300000</v>
      </c>
      <c r="D7" s="10" t="s">
        <v>21</v>
      </c>
      <c r="F7" s="15" t="s">
        <v>49</v>
      </c>
      <c r="G7" s="37">
        <f>G5</f>
        <v>33474.172397842616</v>
      </c>
      <c r="H7" s="16" t="s">
        <v>17</v>
      </c>
      <c r="I7" s="19"/>
    </row>
    <row r="8" spans="2:10" x14ac:dyDescent="0.25">
      <c r="B8" s="8" t="s">
        <v>13</v>
      </c>
      <c r="C8" s="90">
        <v>0.12</v>
      </c>
      <c r="D8" s="10" t="s">
        <v>18</v>
      </c>
      <c r="F8" s="14" t="s">
        <v>19</v>
      </c>
      <c r="G8" s="36">
        <f>G7+G6</f>
        <v>33474.172397842616</v>
      </c>
      <c r="H8" s="11" t="s">
        <v>5</v>
      </c>
      <c r="I8" s="18"/>
    </row>
    <row r="9" spans="2:10" x14ac:dyDescent="0.25">
      <c r="B9" s="8"/>
      <c r="C9" s="39"/>
      <c r="D9" s="10"/>
      <c r="F9" s="21"/>
      <c r="G9" s="42"/>
      <c r="H9" s="28"/>
      <c r="I9" s="18"/>
    </row>
    <row r="10" spans="2:10" x14ac:dyDescent="0.25">
      <c r="B10" s="17" t="s">
        <v>34</v>
      </c>
      <c r="C10" s="39"/>
      <c r="D10" s="10"/>
      <c r="F10" s="13" t="s">
        <v>16</v>
      </c>
      <c r="G10" s="42"/>
      <c r="H10" s="28"/>
      <c r="I10" s="18"/>
    </row>
    <row r="11" spans="2:10" ht="15.75" thickBot="1" x14ac:dyDescent="0.3">
      <c r="B11" s="2" t="s">
        <v>39</v>
      </c>
      <c r="C11" s="91">
        <v>0</v>
      </c>
      <c r="D11" s="20" t="s">
        <v>1</v>
      </c>
      <c r="F11" s="21" t="s">
        <v>50</v>
      </c>
      <c r="G11" s="42">
        <f>(C15/100)*(C5*C6+C7*C8)</f>
        <v>34500</v>
      </c>
      <c r="H11" s="28" t="s">
        <v>17</v>
      </c>
      <c r="I11" s="18"/>
    </row>
    <row r="12" spans="2:10" ht="15.75" thickBot="1" x14ac:dyDescent="0.3">
      <c r="C12" s="40"/>
      <c r="F12" s="15" t="s">
        <v>53</v>
      </c>
      <c r="G12" s="37">
        <f>G11</f>
        <v>34500</v>
      </c>
      <c r="H12" s="16" t="s">
        <v>54</v>
      </c>
      <c r="I12" s="18"/>
    </row>
    <row r="13" spans="2:10" x14ac:dyDescent="0.25">
      <c r="B13" s="3" t="s">
        <v>40</v>
      </c>
      <c r="C13" s="41"/>
      <c r="D13" s="7"/>
      <c r="F13" s="21"/>
      <c r="G13" s="42"/>
      <c r="H13" s="28"/>
      <c r="I13" s="19"/>
    </row>
    <row r="14" spans="2:10" s="5" customFormat="1" x14ac:dyDescent="0.25">
      <c r="B14" s="8"/>
      <c r="C14" s="39"/>
      <c r="D14" s="10"/>
      <c r="F14" s="15" t="s">
        <v>32</v>
      </c>
      <c r="G14" s="37">
        <f>G12-G7</f>
        <v>1025.8276021573838</v>
      </c>
      <c r="H14" s="16" t="s">
        <v>17</v>
      </c>
      <c r="I14" s="18"/>
    </row>
    <row r="15" spans="2:10" ht="15.75" thickBot="1" x14ac:dyDescent="0.3">
      <c r="B15" s="8" t="s">
        <v>41</v>
      </c>
      <c r="C15" s="92">
        <v>12.5</v>
      </c>
      <c r="D15" s="10" t="s">
        <v>6</v>
      </c>
      <c r="F15" s="29" t="s">
        <v>20</v>
      </c>
      <c r="G15" s="43">
        <f>G14-G6</f>
        <v>1025.8276021573838</v>
      </c>
      <c r="H15" s="4" t="s">
        <v>5</v>
      </c>
      <c r="I15" s="18"/>
    </row>
    <row r="16" spans="2:10" ht="15.75" thickBot="1" x14ac:dyDescent="0.3">
      <c r="B16" s="8" t="s">
        <v>42</v>
      </c>
      <c r="C16" s="89">
        <v>125000</v>
      </c>
      <c r="D16" s="10" t="s">
        <v>5</v>
      </c>
      <c r="F16" s="18"/>
      <c r="G16" s="18"/>
      <c r="H16" s="18"/>
      <c r="I16" s="18"/>
    </row>
    <row r="17" spans="2:9" x14ac:dyDescent="0.25">
      <c r="B17" s="8" t="s">
        <v>43</v>
      </c>
      <c r="C17" s="89">
        <v>10000</v>
      </c>
      <c r="D17" s="10" t="s">
        <v>5</v>
      </c>
      <c r="F17" s="12" t="s">
        <v>47</v>
      </c>
      <c r="G17" s="25"/>
      <c r="H17" s="26"/>
      <c r="I17" s="18"/>
    </row>
    <row r="18" spans="2:9" x14ac:dyDescent="0.25">
      <c r="B18" s="8" t="s">
        <v>11</v>
      </c>
      <c r="C18" s="89">
        <v>5</v>
      </c>
      <c r="D18" s="10" t="s">
        <v>46</v>
      </c>
      <c r="F18" s="21"/>
      <c r="G18" s="27"/>
      <c r="H18" s="28"/>
      <c r="I18" s="18"/>
    </row>
    <row r="19" spans="2:9" ht="15.75" thickBot="1" x14ac:dyDescent="0.3">
      <c r="B19" s="33" t="s">
        <v>98</v>
      </c>
      <c r="C19" s="91">
        <v>10</v>
      </c>
      <c r="D19" s="82" t="s">
        <v>6</v>
      </c>
      <c r="F19" s="13" t="s">
        <v>15</v>
      </c>
      <c r="G19" s="27"/>
      <c r="H19" s="28"/>
      <c r="I19" s="18"/>
    </row>
    <row r="20" spans="2:9" x14ac:dyDescent="0.25">
      <c r="F20" s="21" t="s">
        <v>96</v>
      </c>
      <c r="G20" s="42">
        <f>0.4*(C16+C17)</f>
        <v>54000</v>
      </c>
      <c r="H20" s="28" t="s">
        <v>5</v>
      </c>
      <c r="I20" s="18"/>
    </row>
    <row r="21" spans="2:9" x14ac:dyDescent="0.25">
      <c r="F21" s="21" t="s">
        <v>97</v>
      </c>
      <c r="G21" s="42">
        <f>PMT(0.06,C18,-0.6*(C16+C17),0,0)</f>
        <v>19229.108434926362</v>
      </c>
      <c r="H21" s="28" t="s">
        <v>17</v>
      </c>
      <c r="I21" s="18"/>
    </row>
    <row r="22" spans="2:9" x14ac:dyDescent="0.25">
      <c r="F22" s="21"/>
      <c r="G22" s="42"/>
      <c r="H22" s="28"/>
      <c r="I22" s="18"/>
    </row>
    <row r="23" spans="2:9" x14ac:dyDescent="0.25">
      <c r="F23" s="13" t="s">
        <v>16</v>
      </c>
      <c r="G23" s="42"/>
      <c r="H23" s="28"/>
      <c r="I23" s="18"/>
    </row>
    <row r="24" spans="2:9" s="5" customFormat="1" x14ac:dyDescent="0.25">
      <c r="F24" s="21" t="s">
        <v>55</v>
      </c>
      <c r="G24" s="42">
        <f>G5</f>
        <v>33474.172397842616</v>
      </c>
      <c r="H24" s="28" t="s">
        <v>17</v>
      </c>
      <c r="I24" s="18"/>
    </row>
    <row r="25" spans="2:9" x14ac:dyDescent="0.25">
      <c r="F25" s="21"/>
      <c r="G25" s="27"/>
      <c r="H25" s="28"/>
      <c r="I25" s="18"/>
    </row>
    <row r="26" spans="2:9" x14ac:dyDescent="0.25">
      <c r="F26" s="15" t="s">
        <v>56</v>
      </c>
      <c r="G26" s="30">
        <f>G20/(G24-G21)</f>
        <v>3.7907867694084474</v>
      </c>
      <c r="H26" s="16" t="s">
        <v>46</v>
      </c>
      <c r="I26" s="18"/>
    </row>
    <row r="27" spans="2:9" s="5" customFormat="1" ht="15.75" thickBot="1" x14ac:dyDescent="0.3">
      <c r="F27" s="22" t="s">
        <v>57</v>
      </c>
      <c r="G27" s="38">
        <f>(G24-G21)*C18-G20</f>
        <v>17225.319814581278</v>
      </c>
      <c r="H27" s="23" t="s">
        <v>1</v>
      </c>
      <c r="I27" s="18"/>
    </row>
  </sheetData>
  <sheetProtection password="EA5E" sheet="1" objects="1" scenarios="1"/>
  <hyperlinks>
    <hyperlink ref="J2" location="'0. Startpagina'!A1" display="Ga naar de STARTPAGINA"/>
  </hyperlink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B1:J31"/>
  <sheetViews>
    <sheetView showGridLines="0" workbookViewId="0"/>
  </sheetViews>
  <sheetFormatPr defaultRowHeight="15" x14ac:dyDescent="0.25"/>
  <cols>
    <col min="1" max="1" width="5.28515625" style="5" customWidth="1"/>
    <col min="2" max="2" width="44.7109375" style="5" customWidth="1"/>
    <col min="3" max="3" width="13.85546875" style="5" customWidth="1"/>
    <col min="4" max="4" width="15.42578125" style="5" customWidth="1"/>
    <col min="5" max="5" width="5.85546875" style="5" customWidth="1"/>
    <col min="6" max="6" width="30.140625" style="5" customWidth="1"/>
    <col min="7" max="7" width="11.85546875" style="5" customWidth="1"/>
    <col min="8" max="8" width="14.5703125" style="5" customWidth="1"/>
    <col min="9" max="9" width="5.7109375" style="5" customWidth="1"/>
    <col min="10" max="10" width="26.42578125" style="5" customWidth="1"/>
    <col min="11" max="16384" width="9.140625" style="5"/>
  </cols>
  <sheetData>
    <row r="1" spans="2:10" ht="15.75" thickBot="1" x14ac:dyDescent="0.3">
      <c r="F1" s="18"/>
      <c r="G1" s="18"/>
      <c r="H1" s="18"/>
      <c r="I1" s="18"/>
    </row>
    <row r="2" spans="2:10" ht="15.75" thickBot="1" x14ac:dyDescent="0.3">
      <c r="B2" s="3" t="s">
        <v>12</v>
      </c>
      <c r="C2" s="6"/>
      <c r="D2" s="7"/>
      <c r="F2" s="12" t="s">
        <v>14</v>
      </c>
      <c r="G2" s="25"/>
      <c r="H2" s="26"/>
      <c r="I2" s="18"/>
      <c r="J2" s="79" t="s">
        <v>95</v>
      </c>
    </row>
    <row r="3" spans="2:10" x14ac:dyDescent="0.25">
      <c r="B3" s="24"/>
      <c r="C3" s="9"/>
      <c r="D3" s="10"/>
      <c r="F3" s="21"/>
      <c r="G3" s="27"/>
      <c r="H3" s="28"/>
      <c r="I3" s="18"/>
    </row>
    <row r="4" spans="2:10" x14ac:dyDescent="0.25">
      <c r="B4" s="17" t="s">
        <v>38</v>
      </c>
      <c r="C4" s="9"/>
      <c r="D4" s="10"/>
      <c r="F4" s="13" t="s">
        <v>15</v>
      </c>
      <c r="G4" s="27"/>
      <c r="H4" s="28"/>
      <c r="I4" s="18"/>
    </row>
    <row r="5" spans="2:10" x14ac:dyDescent="0.25">
      <c r="B5" s="8" t="s">
        <v>36</v>
      </c>
      <c r="C5" s="89">
        <v>1500000</v>
      </c>
      <c r="D5" s="10" t="s">
        <v>45</v>
      </c>
      <c r="F5" s="21" t="s">
        <v>48</v>
      </c>
      <c r="G5" s="42">
        <f>PMT((C23/100),C22,-0.4*(C16+C17),0,0)+PMT(0.06,C22,-0.6*(C16+C17),0,0)</f>
        <v>307899.75905899343</v>
      </c>
      <c r="H5" s="28" t="s">
        <v>17</v>
      </c>
      <c r="I5" s="18"/>
    </row>
    <row r="6" spans="2:10" x14ac:dyDescent="0.25">
      <c r="B6" s="8" t="s">
        <v>37</v>
      </c>
      <c r="C6" s="93">
        <v>0.25</v>
      </c>
      <c r="D6" s="10" t="s">
        <v>44</v>
      </c>
      <c r="F6" s="21" t="s">
        <v>61</v>
      </c>
      <c r="G6" s="42">
        <f>C18+C19+C20</f>
        <v>40000</v>
      </c>
      <c r="H6" s="28" t="s">
        <v>17</v>
      </c>
      <c r="I6" s="18"/>
    </row>
    <row r="7" spans="2:10" x14ac:dyDescent="0.25">
      <c r="B7" s="8" t="s">
        <v>51</v>
      </c>
      <c r="C7" s="89">
        <v>1000000</v>
      </c>
      <c r="D7" s="10" t="s">
        <v>21</v>
      </c>
      <c r="F7" s="21" t="s">
        <v>52</v>
      </c>
      <c r="G7" s="42">
        <f>C11</f>
        <v>0</v>
      </c>
      <c r="H7" s="28" t="s">
        <v>5</v>
      </c>
      <c r="I7" s="19"/>
    </row>
    <row r="8" spans="2:10" x14ac:dyDescent="0.25">
      <c r="B8" s="8" t="s">
        <v>13</v>
      </c>
      <c r="C8" s="94">
        <v>0.08</v>
      </c>
      <c r="D8" s="10" t="s">
        <v>18</v>
      </c>
      <c r="F8" s="71" t="s">
        <v>49</v>
      </c>
      <c r="G8" s="72">
        <f>SUM(G5:G6)</f>
        <v>347899.75905899343</v>
      </c>
      <c r="H8" s="73" t="s">
        <v>17</v>
      </c>
      <c r="I8" s="18"/>
    </row>
    <row r="9" spans="2:10" x14ac:dyDescent="0.25">
      <c r="B9" s="8"/>
      <c r="C9" s="9"/>
      <c r="D9" s="10"/>
      <c r="F9" s="14" t="s">
        <v>19</v>
      </c>
      <c r="G9" s="36">
        <f>G8+G7</f>
        <v>347899.75905899343</v>
      </c>
      <c r="H9" s="11" t="s">
        <v>5</v>
      </c>
      <c r="I9" s="18"/>
    </row>
    <row r="10" spans="2:10" x14ac:dyDescent="0.25">
      <c r="B10" s="17" t="s">
        <v>34</v>
      </c>
      <c r="C10" s="9"/>
      <c r="D10" s="10"/>
      <c r="F10" s="21"/>
      <c r="G10" s="42"/>
      <c r="H10" s="28"/>
      <c r="I10" s="18"/>
    </row>
    <row r="11" spans="2:10" ht="15.75" thickBot="1" x14ac:dyDescent="0.3">
      <c r="B11" s="2" t="s">
        <v>39</v>
      </c>
      <c r="C11" s="95">
        <v>0</v>
      </c>
      <c r="D11" s="20" t="s">
        <v>1</v>
      </c>
      <c r="F11" s="13" t="s">
        <v>16</v>
      </c>
      <c r="G11" s="42"/>
      <c r="H11" s="28"/>
      <c r="I11" s="18"/>
    </row>
    <row r="12" spans="2:10" ht="15.75" thickBot="1" x14ac:dyDescent="0.3">
      <c r="F12" s="21" t="s">
        <v>50</v>
      </c>
      <c r="G12" s="42">
        <f>((100-C15)/100)*(C5*C6+C7*C8)</f>
        <v>386750</v>
      </c>
      <c r="H12" s="28" t="s">
        <v>17</v>
      </c>
      <c r="I12" s="19"/>
    </row>
    <row r="13" spans="2:10" x14ac:dyDescent="0.25">
      <c r="B13" s="3" t="s">
        <v>40</v>
      </c>
      <c r="C13" s="6"/>
      <c r="D13" s="7"/>
      <c r="F13" s="71" t="s">
        <v>53</v>
      </c>
      <c r="G13" s="72">
        <f>G12</f>
        <v>386750</v>
      </c>
      <c r="H13" s="73" t="s">
        <v>54</v>
      </c>
      <c r="I13" s="18"/>
    </row>
    <row r="14" spans="2:10" x14ac:dyDescent="0.25">
      <c r="B14" s="8"/>
      <c r="C14" s="9"/>
      <c r="D14" s="10"/>
      <c r="F14" s="21"/>
      <c r="G14" s="42"/>
      <c r="H14" s="28"/>
      <c r="I14" s="19"/>
    </row>
    <row r="15" spans="2:10" x14ac:dyDescent="0.25">
      <c r="B15" s="8" t="s">
        <v>41</v>
      </c>
      <c r="C15" s="94">
        <v>15</v>
      </c>
      <c r="D15" s="10" t="s">
        <v>6</v>
      </c>
      <c r="F15" s="71" t="s">
        <v>32</v>
      </c>
      <c r="G15" s="72">
        <f>G13-G8</f>
        <v>38850.240941006574</v>
      </c>
      <c r="H15" s="73" t="s">
        <v>17</v>
      </c>
      <c r="I15" s="18"/>
    </row>
    <row r="16" spans="2:10" ht="15.75" thickBot="1" x14ac:dyDescent="0.3">
      <c r="B16" s="8" t="s">
        <v>42</v>
      </c>
      <c r="C16" s="89">
        <v>2000000</v>
      </c>
      <c r="D16" s="10" t="s">
        <v>5</v>
      </c>
      <c r="F16" s="29" t="s">
        <v>20</v>
      </c>
      <c r="G16" s="43">
        <f>G15-G7</f>
        <v>38850.240941006574</v>
      </c>
      <c r="H16" s="4" t="s">
        <v>5</v>
      </c>
      <c r="I16" s="18"/>
    </row>
    <row r="17" spans="2:9" ht="15.75" thickBot="1" x14ac:dyDescent="0.3">
      <c r="B17" s="8" t="s">
        <v>43</v>
      </c>
      <c r="C17" s="89">
        <v>100000</v>
      </c>
      <c r="D17" s="10" t="s">
        <v>5</v>
      </c>
      <c r="F17" s="18"/>
      <c r="G17" s="18"/>
      <c r="H17" s="18"/>
      <c r="I17" s="18"/>
    </row>
    <row r="18" spans="2:9" x14ac:dyDescent="0.25">
      <c r="B18" s="8" t="s">
        <v>58</v>
      </c>
      <c r="C18" s="34">
        <f>(0.05*C16)/C22</f>
        <v>10000</v>
      </c>
      <c r="D18" s="10" t="s">
        <v>5</v>
      </c>
      <c r="F18" s="12" t="s">
        <v>47</v>
      </c>
      <c r="G18" s="25"/>
      <c r="H18" s="26"/>
      <c r="I18" s="18"/>
    </row>
    <row r="19" spans="2:9" x14ac:dyDescent="0.25">
      <c r="B19" s="8" t="s">
        <v>59</v>
      </c>
      <c r="C19" s="34">
        <f>(0.05*C16)/C22</f>
        <v>10000</v>
      </c>
      <c r="D19" s="10" t="s">
        <v>5</v>
      </c>
      <c r="F19" s="21"/>
      <c r="G19" s="27"/>
      <c r="H19" s="28"/>
      <c r="I19" s="18"/>
    </row>
    <row r="20" spans="2:9" x14ac:dyDescent="0.25">
      <c r="B20" s="8" t="s">
        <v>60</v>
      </c>
      <c r="C20" s="34">
        <f>(0.1*C16)/C22</f>
        <v>20000</v>
      </c>
      <c r="D20" s="10" t="s">
        <v>5</v>
      </c>
      <c r="F20" s="13" t="s">
        <v>15</v>
      </c>
      <c r="G20" s="27"/>
      <c r="H20" s="28"/>
      <c r="I20" s="18"/>
    </row>
    <row r="21" spans="2:9" x14ac:dyDescent="0.25">
      <c r="B21" s="31" t="s">
        <v>68</v>
      </c>
      <c r="C21" s="89">
        <v>3000</v>
      </c>
      <c r="D21" s="10" t="s">
        <v>17</v>
      </c>
      <c r="F21" s="21" t="s">
        <v>96</v>
      </c>
      <c r="G21" s="42">
        <f>0.4*(C16+C17)</f>
        <v>840000</v>
      </c>
      <c r="H21" s="28" t="s">
        <v>5</v>
      </c>
      <c r="I21" s="18"/>
    </row>
    <row r="22" spans="2:9" x14ac:dyDescent="0.25">
      <c r="B22" s="8" t="s">
        <v>11</v>
      </c>
      <c r="C22" s="94">
        <v>10</v>
      </c>
      <c r="D22" s="10" t="s">
        <v>46</v>
      </c>
      <c r="F22" s="21" t="s">
        <v>61</v>
      </c>
      <c r="G22" s="42">
        <f>SUM(C18:C20)</f>
        <v>40000</v>
      </c>
      <c r="H22" s="28" t="s">
        <v>17</v>
      </c>
      <c r="I22" s="18"/>
    </row>
    <row r="23" spans="2:9" ht="15.75" thickBot="1" x14ac:dyDescent="0.3">
      <c r="B23" s="33" t="s">
        <v>98</v>
      </c>
      <c r="C23" s="91">
        <v>10</v>
      </c>
      <c r="D23" s="82" t="s">
        <v>6</v>
      </c>
      <c r="F23" s="21" t="s">
        <v>97</v>
      </c>
      <c r="G23" s="42">
        <f>PMT(0.06,C22,-0.6*(C16+C17),0,0)</f>
        <v>171193.62735768364</v>
      </c>
      <c r="H23" s="28" t="s">
        <v>17</v>
      </c>
      <c r="I23" s="18"/>
    </row>
    <row r="24" spans="2:9" x14ac:dyDescent="0.25">
      <c r="F24" s="21"/>
      <c r="G24" s="42"/>
      <c r="H24" s="28"/>
      <c r="I24" s="18"/>
    </row>
    <row r="25" spans="2:9" x14ac:dyDescent="0.25">
      <c r="F25" s="13" t="s">
        <v>16</v>
      </c>
      <c r="G25" s="42"/>
      <c r="H25" s="28"/>
      <c r="I25" s="18"/>
    </row>
    <row r="26" spans="2:9" x14ac:dyDescent="0.25">
      <c r="F26" s="21" t="s">
        <v>55</v>
      </c>
      <c r="G26" s="42">
        <f>G5</f>
        <v>307899.75905899343</v>
      </c>
      <c r="H26" s="28" t="s">
        <v>17</v>
      </c>
      <c r="I26" s="18"/>
    </row>
    <row r="27" spans="2:9" x14ac:dyDescent="0.25">
      <c r="F27" s="21" t="s">
        <v>62</v>
      </c>
      <c r="G27" s="42">
        <f>G6</f>
        <v>40000</v>
      </c>
      <c r="H27" s="28" t="s">
        <v>17</v>
      </c>
      <c r="I27" s="18"/>
    </row>
    <row r="28" spans="2:9" x14ac:dyDescent="0.25">
      <c r="F28" s="21" t="s">
        <v>66</v>
      </c>
      <c r="G28" s="42">
        <f>C21</f>
        <v>3000</v>
      </c>
      <c r="H28" s="28" t="s">
        <v>17</v>
      </c>
      <c r="I28" s="18"/>
    </row>
    <row r="29" spans="2:9" x14ac:dyDescent="0.25">
      <c r="F29" s="68"/>
      <c r="G29" s="69"/>
      <c r="H29" s="70"/>
    </row>
    <row r="30" spans="2:9" x14ac:dyDescent="0.25">
      <c r="F30" s="71" t="s">
        <v>56</v>
      </c>
      <c r="G30" s="81">
        <f>G21/(SUM(G26:G28)-SUM(G22:G23))</f>
        <v>6.0126208475653096</v>
      </c>
      <c r="H30" s="73" t="s">
        <v>46</v>
      </c>
    </row>
    <row r="31" spans="2:9" ht="15.75" thickBot="1" x14ac:dyDescent="0.3">
      <c r="F31" s="74" t="s">
        <v>57</v>
      </c>
      <c r="G31" s="80">
        <f>C22*(SUM(G26:G28)-SUM(G22:G23))-G21</f>
        <v>557061.31701309793</v>
      </c>
      <c r="H31" s="75" t="s">
        <v>1</v>
      </c>
    </row>
  </sheetData>
  <sheetProtection password="EA5E" sheet="1" objects="1" scenarios="1"/>
  <hyperlinks>
    <hyperlink ref="J2" location="'0. Startpagina'!A1" display="Ga naar de STARTPAGINA"/>
  </hyperlink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F2687733A287E4A94E2887D61263313" ma:contentTypeVersion="16" ma:contentTypeDescription="Skapa ett nytt dokument." ma:contentTypeScope="" ma:versionID="b0cde0569e68cd5fbfcd320a7fec12d9">
  <xsd:schema xmlns:xsd="http://www.w3.org/2001/XMLSchema" xmlns:xs="http://www.w3.org/2001/XMLSchema" xmlns:p="http://schemas.microsoft.com/office/2006/metadata/properties" xmlns:ns2="d713b90b-5d21-4926-a72f-7b900ab12af6" xmlns:ns3="8fc34577-6786-4b00-b3f8-060776f73962" targetNamespace="http://schemas.microsoft.com/office/2006/metadata/properties" ma:root="true" ma:fieldsID="d37b39a98a1b0822db0b1b886e786ae0" ns2:_="" ns3:_="">
    <xsd:import namespace="d713b90b-5d21-4926-a72f-7b900ab12af6"/>
    <xsd:import namespace="8fc34577-6786-4b00-b3f8-060776f7396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13b90b-5d21-4926-a72f-7b900ab12a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ildmarkeringar" ma:readOnly="false" ma:fieldId="{5cf76f15-5ced-4ddc-b409-7134ff3c332f}" ma:taxonomyMulti="true" ma:sspId="0673cd2f-ce6e-4ea0-afbc-30713b89691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fc34577-6786-4b00-b3f8-060776f73962" elementFormDefault="qualified">
    <xsd:import namespace="http://schemas.microsoft.com/office/2006/documentManagement/types"/>
    <xsd:import namespace="http://schemas.microsoft.com/office/infopath/2007/PartnerControls"/>
    <xsd:element name="SharedWithUsers" ma:index="16" nillable="true" ma:displayName="Dela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lat med information" ma:internalName="SharedWithDetails" ma:readOnly="true">
      <xsd:simpleType>
        <xsd:restriction base="dms:Note">
          <xsd:maxLength value="255"/>
        </xsd:restriction>
      </xsd:simpleType>
    </xsd:element>
    <xsd:element name="TaxCatchAll" ma:index="23" nillable="true" ma:displayName="Taxonomy Catch All Column" ma:hidden="true" ma:list="{6ace7b21-a9a2-420a-903e-70ed5306e59b}" ma:internalName="TaxCatchAll" ma:showField="CatchAllData" ma:web="8fc34577-6786-4b00-b3f8-060776f739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ehållstyp"/>
        <xsd:element ref="dc:title" minOccurs="0" maxOccurs="1" ma:index="4"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fc34577-6786-4b00-b3f8-060776f73962" xsi:nil="true"/>
    <lcf76f155ced4ddcb4097134ff3c332f xmlns="d713b90b-5d21-4926-a72f-7b900ab12a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C6EF9EC-064B-43F4-BA4E-C0F034B96118}"/>
</file>

<file path=customXml/itemProps2.xml><?xml version="1.0" encoding="utf-8"?>
<ds:datastoreItem xmlns:ds="http://schemas.openxmlformats.org/officeDocument/2006/customXml" ds:itemID="{51019915-C011-46A3-92BF-94BE525DC6FA}"/>
</file>

<file path=customXml/itemProps3.xml><?xml version="1.0" encoding="utf-8"?>
<ds:datastoreItem xmlns:ds="http://schemas.openxmlformats.org/officeDocument/2006/customXml" ds:itemID="{F01CA046-BC93-4207-8D6F-464DB059E51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0. Startpagina</vt:lpstr>
      <vt:lpstr>1. BC Parkmanager</vt:lpstr>
      <vt:lpstr>2. Besparingsesco</vt:lpstr>
      <vt:lpstr>3. Leveringsesco</vt:lpstr>
    </vt:vector>
  </TitlesOfParts>
  <Company>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Roosmarijn Goldbach</dc:creator>
  <cp:lastModifiedBy>Guus Mulder</cp:lastModifiedBy>
  <dcterms:created xsi:type="dcterms:W3CDTF">2016-08-15T11:47:33Z</dcterms:created>
  <dcterms:modified xsi:type="dcterms:W3CDTF">2016-11-23T10:30:26Z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0x0101009F2687733A287E4A94E2887D61263313</vt:lpwstr>
  </property>
</Properties>
</file>