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6.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xl/comments2.xml" ContentType="application/vnd.openxmlformats-officedocument.spreadsheetml.comments+xml"/>
  <Override PartName="/xl/comments4.xml" ContentType="application/vnd.openxmlformats-officedocument.spreadsheetml.comments+xml"/>
  <Override PartName="/xl/comments3.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https://365tno-my.sharepoint.com/personal/noortje_bonenkamp_tno_nl/Documents/Projecten/Bedrijventerreinen/GEAR@SME/"/>
    </mc:Choice>
  </mc:AlternateContent>
  <xr:revisionPtr revIDLastSave="16" documentId="8_{69601EB8-62DF-45AC-BD15-7B83B20DC902}" xr6:coauthVersionLast="47" xr6:coauthVersionMax="47" xr10:uidLastSave="{E36AD068-F7E9-4623-A624-60DEBF1157CA}"/>
  <bookViews>
    <workbookView xWindow="10635" yWindow="165" windowWidth="18105" windowHeight="15975" firstSheet="1" activeTab="2" xr2:uid="{00000000-000D-0000-FFFF-FFFF00000000}"/>
  </bookViews>
  <sheets>
    <sheet name="0. Startpagina" sheetId="11" r:id="rId1"/>
    <sheet name="1. Gegevens PM en Leverancier" sheetId="9" r:id="rId2"/>
    <sheet name="2. BC Bedrijf" sheetId="4" r:id="rId3"/>
    <sheet name="3. Bedrijvenoverzicht" sheetId="8" r:id="rId4"/>
    <sheet name="4. BC Leverancier" sheetId="7" r:id="rId5"/>
    <sheet name="5. BC Parkmanager" sheetId="6"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0" i="4" l="1"/>
  <c r="C37" i="4" l="1"/>
  <c r="C31" i="4" s="1"/>
  <c r="F35" i="9" l="1"/>
  <c r="F6" i="8" l="1"/>
  <c r="F7" i="8"/>
  <c r="F8" i="8"/>
  <c r="F9" i="8"/>
  <c r="F10" i="8"/>
  <c r="F11" i="8"/>
  <c r="F12" i="8"/>
  <c r="F13" i="8"/>
  <c r="F14" i="8"/>
  <c r="F15" i="8"/>
  <c r="F16" i="8"/>
  <c r="F17" i="8"/>
  <c r="F18" i="8"/>
  <c r="F19" i="8"/>
  <c r="F5" i="8"/>
  <c r="C40" i="4" l="1"/>
  <c r="C38" i="4"/>
  <c r="C39" i="4"/>
  <c r="F34" i="9" l="1"/>
  <c r="C17" i="6" l="1"/>
  <c r="C15" i="6"/>
  <c r="C11" i="6"/>
  <c r="C9" i="6"/>
  <c r="C8" i="6"/>
  <c r="C7" i="6"/>
  <c r="C6" i="6"/>
  <c r="C8" i="7"/>
  <c r="C6" i="7"/>
  <c r="F21" i="8" l="1"/>
  <c r="C28" i="8" s="1"/>
  <c r="C16" i="6" s="1"/>
  <c r="G21" i="8"/>
  <c r="C29" i="8" s="1"/>
  <c r="C21" i="8"/>
  <c r="C26" i="8" s="1"/>
  <c r="C5" i="7" l="1"/>
  <c r="C27" i="8"/>
  <c r="C7" i="7" s="1"/>
  <c r="B20" i="7"/>
  <c r="B21" i="7" s="1"/>
  <c r="B24" i="6"/>
  <c r="C12" i="7"/>
  <c r="C13" i="7" s="1"/>
  <c r="C23" i="4"/>
  <c r="B22" i="7" l="1"/>
  <c r="B25" i="6"/>
  <c r="B26" i="6"/>
  <c r="C16" i="7"/>
  <c r="C9" i="7"/>
  <c r="C15" i="7" s="1"/>
  <c r="C29" i="4"/>
  <c r="C24" i="4"/>
  <c r="C25" i="4" l="1"/>
  <c r="C5" i="6" l="1"/>
  <c r="C18" i="6"/>
  <c r="C10" i="6" l="1"/>
  <c r="C12" i="6" s="1"/>
  <c r="C20" i="6" s="1"/>
  <c r="C26" i="4" l="1"/>
  <c r="C33"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Roosmarijn Goldbach</author>
  </authors>
  <commentList>
    <comment ref="B22" authorId="0" shapeId="0" xr:uid="{00000000-0006-0000-0000-000001000000}">
      <text>
        <r>
          <rPr>
            <b/>
            <sz val="9"/>
            <color indexed="81"/>
            <rFont val="Tahoma"/>
            <family val="2"/>
          </rPr>
          <t>Roosmarijn Goldbach:</t>
        </r>
        <r>
          <rPr>
            <sz val="9"/>
            <color indexed="81"/>
            <rFont val="Tahoma"/>
            <family val="2"/>
          </rPr>
          <t xml:space="preserve">
Voorbeeldopmerking.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Roosmarijn Goldbach</author>
  </authors>
  <commentList>
    <comment ref="B17" authorId="0" shapeId="0" xr:uid="{00000000-0006-0000-0100-000001000000}">
      <text>
        <r>
          <rPr>
            <b/>
            <sz val="9"/>
            <color indexed="81"/>
            <rFont val="Tahoma"/>
            <family val="2"/>
          </rPr>
          <t>Roosmarijn Goldbach:</t>
        </r>
        <r>
          <rPr>
            <sz val="9"/>
            <color indexed="81"/>
            <rFont val="Tahoma"/>
            <family val="2"/>
          </rPr>
          <t xml:space="preserve">
Toelichting: Deze schatting hangt af van of de aansluitingen wel of niet vervangen hoeven te worden.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Roosmarijn Goldbach</author>
  </authors>
  <commentList>
    <comment ref="B17" authorId="0" shapeId="0" xr:uid="{00000000-0006-0000-0200-000001000000}">
      <text>
        <r>
          <rPr>
            <b/>
            <sz val="9"/>
            <color indexed="81"/>
            <rFont val="Tahoma"/>
            <family val="2"/>
          </rPr>
          <t>Roosmarijn Goldbach:</t>
        </r>
        <r>
          <rPr>
            <sz val="9"/>
            <color indexed="81"/>
            <rFont val="Tahoma"/>
            <family val="2"/>
          </rPr>
          <t xml:space="preserve">
Toelichting: Hier kan je aangeven of de parkmanager een deel van een het inkoopvoordeel krijgt. Als dat niet zo is, kies dan 100%. Is dat wel zo, vul dan hierin hoeveel procent van het inkoopvoordeel ten goede komt aan het bedrijf. </t>
        </r>
      </text>
    </comment>
    <comment ref="B30" authorId="0" shapeId="0" xr:uid="{00000000-0006-0000-0200-000002000000}">
      <text>
        <r>
          <rPr>
            <b/>
            <sz val="9"/>
            <color indexed="81"/>
            <rFont val="Tahoma"/>
            <family val="2"/>
          </rPr>
          <t>Roosmarijn Goldbach:</t>
        </r>
        <r>
          <rPr>
            <sz val="9"/>
            <color indexed="81"/>
            <rFont val="Tahoma"/>
            <family val="2"/>
          </rPr>
          <t xml:space="preserve">
Aanname: Bij de berekening van het belastingvoordeel door de KIA ga ik ervanuit dat de bedrijfsinvesteringen door de investering in LED-lampen niet in een andere KIA-categorie vallen. </t>
        </r>
      </text>
    </comment>
    <comment ref="B40" authorId="0" shapeId="0" xr:uid="{00000000-0006-0000-0200-000003000000}">
      <text>
        <r>
          <rPr>
            <b/>
            <sz val="9"/>
            <color indexed="81"/>
            <rFont val="Tahoma"/>
            <family val="2"/>
          </rPr>
          <t>Roosmarijn Goldbach:</t>
        </r>
        <r>
          <rPr>
            <sz val="9"/>
            <color indexed="81"/>
            <rFont val="Tahoma"/>
            <family val="2"/>
          </rPr>
          <t xml:space="preserve">
Aanname: De bespaarde hoeveel CO2 is uitgerekend door de energiebesparing in kWh te vermenigvuldigen met 0,0005925. Dit getal is ontleend aan de EPA eGRID emissietabellen.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Roosmarijn Goldbach</author>
  </authors>
  <commentList>
    <comment ref="C2" authorId="0" shapeId="0" xr:uid="{00000000-0006-0000-0300-000001000000}">
      <text>
        <r>
          <rPr>
            <b/>
            <sz val="9"/>
            <color indexed="81"/>
            <rFont val="Tahoma"/>
            <family val="2"/>
          </rPr>
          <t>Roosmarijn Goldbach:</t>
        </r>
        <r>
          <rPr>
            <sz val="9"/>
            <color indexed="81"/>
            <rFont val="Tahoma"/>
            <family val="2"/>
          </rPr>
          <t xml:space="preserve">
Toelichting: In dit overzicht kan de parkmanager de afspraken die hij met de verschillende bedrijven heeft gemaakt invullen. Deze informatie moet per bedrijf handmatig overgenomen worden uit de sheet 2. BC Bedrijf. </t>
        </r>
      </text>
    </comment>
    <comment ref="C4" authorId="0" shapeId="0" xr:uid="{00000000-0006-0000-0300-000002000000}">
      <text>
        <r>
          <rPr>
            <b/>
            <sz val="9"/>
            <color indexed="81"/>
            <rFont val="Tahoma"/>
            <family val="2"/>
          </rPr>
          <t>Roosmarijn Goldbach:</t>
        </r>
        <r>
          <rPr>
            <sz val="9"/>
            <color indexed="81"/>
            <rFont val="Tahoma"/>
            <family val="2"/>
          </rPr>
          <t xml:space="preserve">
Toelichting: Vul hier per bedrijf in hoeveel LED-lampen het bedrijf nodig heeft. </t>
        </r>
      </text>
    </comment>
    <comment ref="D4" authorId="0" shapeId="0" xr:uid="{00000000-0006-0000-0300-000003000000}">
      <text>
        <r>
          <rPr>
            <b/>
            <sz val="9"/>
            <color indexed="81"/>
            <rFont val="Tahoma"/>
            <family val="2"/>
          </rPr>
          <t>Roosmarijn Goldbach:</t>
        </r>
        <r>
          <rPr>
            <sz val="9"/>
            <color indexed="81"/>
            <rFont val="Tahoma"/>
            <family val="2"/>
          </rPr>
          <t xml:space="preserve">
Toelichting: Vul hier per bedrijf in hoeveel geld het bedrijf aan de parkmanager of een ondernemersvereniging betaalt als honorarium voor de geleverde werkzaamheden. </t>
        </r>
      </text>
    </comment>
    <comment ref="E4" authorId="0" shapeId="0" xr:uid="{00000000-0006-0000-0300-000004000000}">
      <text>
        <r>
          <rPr>
            <b/>
            <sz val="9"/>
            <color indexed="81"/>
            <rFont val="Tahoma"/>
            <family val="2"/>
          </rPr>
          <t>Roosmarijn Goldbach:</t>
        </r>
        <r>
          <rPr>
            <sz val="9"/>
            <color indexed="81"/>
            <rFont val="Tahoma"/>
            <family val="2"/>
          </rPr>
          <t xml:space="preserve">
Toelichting: Geef hier per bedrijf aan hoeveel procent van het inkoopvoordeel ten goede komt aan de parkmanager of een ondernemersvereniging. 
</t>
        </r>
      </text>
    </comment>
    <comment ref="G4" authorId="0" shapeId="0" xr:uid="{00000000-0006-0000-0300-000005000000}">
      <text>
        <r>
          <rPr>
            <b/>
            <sz val="9"/>
            <color indexed="81"/>
            <rFont val="Tahoma"/>
            <family val="2"/>
          </rPr>
          <t>Roosmarijn Goldbach:</t>
        </r>
        <r>
          <rPr>
            <sz val="9"/>
            <color indexed="81"/>
            <rFont val="Tahoma"/>
            <family val="2"/>
          </rPr>
          <t xml:space="preserve">
Toelichting: Vul hier per bedrijf de behaalde milieuwinst in. Dit getal kan worden gehaald uit de sheet 2. BC Bedrijf.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Roosmarijn Goldbach</author>
  </authors>
  <commentList>
    <comment ref="B22" authorId="0" shapeId="0" xr:uid="{00000000-0006-0000-0400-000001000000}">
      <text>
        <r>
          <rPr>
            <b/>
            <sz val="9"/>
            <color indexed="81"/>
            <rFont val="Tahoma"/>
            <family val="2"/>
          </rPr>
          <t>Roosmarijn Goldbach:</t>
        </r>
        <r>
          <rPr>
            <sz val="9"/>
            <color indexed="81"/>
            <rFont val="Tahoma"/>
            <family val="2"/>
          </rPr>
          <t xml:space="preserve">
Aanname: De bespaarde hoeveel CO2 is uitgerekend door de energiebesparing in kWh te vermenigvuldigen met 0,0005925. Dit getal is ontleend aan de EPA eGRID emissietabellen.</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Roosmarijn Goldbach</author>
  </authors>
  <commentList>
    <comment ref="B26" authorId="0" shapeId="0" xr:uid="{00000000-0006-0000-0500-000001000000}">
      <text>
        <r>
          <rPr>
            <b/>
            <sz val="9"/>
            <color indexed="81"/>
            <rFont val="Tahoma"/>
            <family val="2"/>
          </rPr>
          <t>Roosmarijn Goldbach:</t>
        </r>
        <r>
          <rPr>
            <sz val="9"/>
            <color indexed="81"/>
            <rFont val="Tahoma"/>
            <family val="2"/>
          </rPr>
          <t xml:space="preserve">
Aanname: De bespaarde hoeveel CO2 is uitgerekend door de energiebesparing in kWh te vermenigvuldigen met 0,0005925. Dit getal is ontleend aan de EPA eGRID emissietabellen.</t>
        </r>
      </text>
    </comment>
  </commentList>
</comments>
</file>

<file path=xl/sharedStrings.xml><?xml version="1.0" encoding="utf-8"?>
<sst xmlns="http://schemas.openxmlformats.org/spreadsheetml/2006/main" count="237" uniqueCount="162">
  <si>
    <t>Kosten</t>
  </si>
  <si>
    <t>Voorbereiding informatiesessie</t>
  </si>
  <si>
    <t>Informatiesessie</t>
  </si>
  <si>
    <t>Bedrijfsbezoeken</t>
  </si>
  <si>
    <t>Huur, reis- en materiaalkosten</t>
  </si>
  <si>
    <t>Totale kosten</t>
  </si>
  <si>
    <t>Totale baten</t>
  </si>
  <si>
    <t xml:space="preserve">Saldo </t>
  </si>
  <si>
    <t>Baten</t>
  </si>
  <si>
    <t>Terugverdientijd</t>
  </si>
  <si>
    <t>Uurtarief</t>
  </si>
  <si>
    <t>Uurbesteding - voorbereiding</t>
  </si>
  <si>
    <t>Uurbesteding - informatiesessie</t>
  </si>
  <si>
    <t>Uurbesteding - per bedrijfsbezoek</t>
  </si>
  <si>
    <t>Uurbesteding - evaluatie en leads</t>
  </si>
  <si>
    <t>Aantal LED-lampen</t>
  </si>
  <si>
    <t>Elektriciteitskosten per kWh</t>
  </si>
  <si>
    <t>Honorarium voor parkmanager</t>
  </si>
  <si>
    <t>Inkoopvoordeel</t>
  </si>
  <si>
    <t>Maximaal percentage acquisitiekosten</t>
  </si>
  <si>
    <t>Verbuik per LED-lamp</t>
  </si>
  <si>
    <t>Percentage inkoopvoordeel</t>
  </si>
  <si>
    <t>uur</t>
  </si>
  <si>
    <t>kWh</t>
  </si>
  <si>
    <t>%</t>
  </si>
  <si>
    <t>jaar</t>
  </si>
  <si>
    <t xml:space="preserve">euro </t>
  </si>
  <si>
    <t xml:space="preserve">uur </t>
  </si>
  <si>
    <t>euro</t>
  </si>
  <si>
    <t>stuks</t>
  </si>
  <si>
    <t>Branduren per dag</t>
  </si>
  <si>
    <t>W</t>
  </si>
  <si>
    <t>Verbruik TL-buis</t>
  </si>
  <si>
    <t>BUSINESS CASE PARKMANAGER</t>
  </si>
  <si>
    <t>Evaluatie en leads</t>
  </si>
  <si>
    <t>Honorarium leverancier</t>
  </si>
  <si>
    <t xml:space="preserve">Totale kosten </t>
  </si>
  <si>
    <t>Totale voorbereidingstijd</t>
  </si>
  <si>
    <t>BUSINESS CASE BEDRIJF</t>
  </si>
  <si>
    <t>Aanschaf- en installiekosten</t>
  </si>
  <si>
    <t>Uitbetaling inkoopvoordeel aan parkmanager</t>
  </si>
  <si>
    <t>Besparing op energierekening per jaar</t>
  </si>
  <si>
    <t>Honorarium parkmanager</t>
  </si>
  <si>
    <t>Verkoop LED-lampen</t>
  </si>
  <si>
    <t>Productiekosten per  LED-lamp</t>
  </si>
  <si>
    <t xml:space="preserve">Productie LED-lampen </t>
  </si>
  <si>
    <t>Personeelskosten</t>
  </si>
  <si>
    <t>Saldo</t>
  </si>
  <si>
    <t>Acquistiepercentage</t>
  </si>
  <si>
    <t xml:space="preserve">Acquisitieuren </t>
  </si>
  <si>
    <t xml:space="preserve">Uurtarief </t>
  </si>
  <si>
    <t>Bedrijf 1</t>
  </si>
  <si>
    <t>Bedrijf 2</t>
  </si>
  <si>
    <t>Bedrijf 3</t>
  </si>
  <si>
    <t>Bedrijf 4</t>
  </si>
  <si>
    <t>Bedrijf 5</t>
  </si>
  <si>
    <t>Bedrijf 6</t>
  </si>
  <si>
    <t>Bedrijf 7</t>
  </si>
  <si>
    <t>Bedrijf 8</t>
  </si>
  <si>
    <t>Bedrijf 9</t>
  </si>
  <si>
    <t>Bedrijf 10</t>
  </si>
  <si>
    <t>Totaal</t>
  </si>
  <si>
    <t>TOTAALOVERZICHT DEELNEMENDE BEDRIJVEN</t>
  </si>
  <si>
    <t>LED-lampen</t>
  </si>
  <si>
    <t>Overig</t>
  </si>
  <si>
    <t>Subsidie voor PM</t>
  </si>
  <si>
    <t>Honorarium voor PM</t>
  </si>
  <si>
    <t>Kosten TL-buis</t>
  </si>
  <si>
    <t>Levensduur LED-lampen</t>
  </si>
  <si>
    <t>Levensduur TL-buis</t>
  </si>
  <si>
    <t>branduren</t>
  </si>
  <si>
    <t>Aanschafkosten per lamp</t>
  </si>
  <si>
    <t>Installatiekosten per lamp</t>
  </si>
  <si>
    <t>dagen</t>
  </si>
  <si>
    <t>Operationele dagen per jaar</t>
  </si>
  <si>
    <t>BENODIGDE GEGEVENS VAN HET BEDRIJF</t>
  </si>
  <si>
    <t>KIA</t>
  </si>
  <si>
    <t>ja</t>
  </si>
  <si>
    <t>nee</t>
  </si>
  <si>
    <t>Totale bedrijfsinvestering (inclusief LED)</t>
  </si>
  <si>
    <t>kWh per jaar</t>
  </si>
  <si>
    <t xml:space="preserve">MJ per jaar </t>
  </si>
  <si>
    <t>ton CO2 per jaar</t>
  </si>
  <si>
    <t>Bedrijf 11</t>
  </si>
  <si>
    <t>Bedrijfsnaam</t>
  </si>
  <si>
    <t>Bedrijf 12</t>
  </si>
  <si>
    <t>Bedrijf 13</t>
  </si>
  <si>
    <t>Bedrijf 14</t>
  </si>
  <si>
    <t>Bedrijf 15</t>
  </si>
  <si>
    <t>Verdeelsleutel (% voor bedrijf)</t>
  </si>
  <si>
    <t>Totaal aantal LED-lampen</t>
  </si>
  <si>
    <t>Totale investering</t>
  </si>
  <si>
    <t>Totale milieuwinst</t>
  </si>
  <si>
    <t>TOTAALOVERZICHT</t>
  </si>
  <si>
    <t xml:space="preserve">laat deze tool zien hoe groot de minimale investering van het totale bedrijventerrein moet zijn. </t>
  </si>
  <si>
    <t>Gegeven het maximumpercentage acquisitiekosten van de leverancier,</t>
  </si>
  <si>
    <t xml:space="preserve">Minimale investering </t>
  </si>
  <si>
    <t>BENODIGDE INVESTERING BIJ MAXIMUMPERCENTAGE ACQUISITIEKOSTEN</t>
  </si>
  <si>
    <t>BUSINESS CASE LEVERANCIER</t>
  </si>
  <si>
    <t>MILIEUWINST DOOR GEHELE PARK</t>
  </si>
  <si>
    <t>MILIEUWINST DOOR BEDRIJF</t>
  </si>
  <si>
    <t>Verlichting en energie</t>
  </si>
  <si>
    <t>Uitbetaling door bedrijven</t>
  </si>
  <si>
    <t>Aantal bedrijfsbezoeken</t>
  </si>
  <si>
    <t>Gebruikershandleiding</t>
  </si>
  <si>
    <t>Gegevens: Parkmanager en Leverancier</t>
  </si>
  <si>
    <t>Bedrijvenoverzicht</t>
  </si>
  <si>
    <t>Business Case: Leverancier</t>
  </si>
  <si>
    <t>Business Case: Parkmanager</t>
  </si>
  <si>
    <t>Business case: Bedrijf</t>
  </si>
  <si>
    <t>Algemeen</t>
  </si>
  <si>
    <t>Aannames</t>
  </si>
  <si>
    <t>Ga naar…</t>
  </si>
  <si>
    <t xml:space="preserve">Deze sheet bevat de uiteindelijke BC voor de leverancier. </t>
  </si>
  <si>
    <t xml:space="preserve">Deze sheet bevat de uiteindelijke BC voor de parkmanager. </t>
  </si>
  <si>
    <t xml:space="preserve">Op deze sheet kunnen de gegevens van de parkmanager en de leverancier ingevuld worden. 
Ook is hier een tool te vinden om, gegeven een maximumpercentage acquisitiekosten voor de leverancier, de grootte van de investering voor het gehele bedrijventerrein  in te schatten. </t>
  </si>
  <si>
    <t>Deze sheet bevat een tabel waarin de parkmanager de afspraken die hij met verschillende bedrijven heeft gemaakt kan invullen. Op basis hiervan worden de uiteindelijke BCs van de leverancier en de parkmanager uitgerekend.
Tevens kan deze sheet worden gebruikt om vooraf een inschatting te doen van de BC van de leverancier en de parkmanager door met geschatte waarden te werken.</t>
  </si>
  <si>
    <t>BENODIGDE GEGEVENS VAN DE LEVERANCIER</t>
  </si>
  <si>
    <t xml:space="preserve">BENODIGDE GEGEVENS VAN DE PARKMANAGER </t>
  </si>
  <si>
    <t>Honorarium voor PM of ondernemersvereniging</t>
  </si>
  <si>
    <t>Afspraken met parkmanager</t>
  </si>
  <si>
    <t>Verdelingssleutel inkoopvoordeel tussen bedrijf en PM</t>
  </si>
  <si>
    <t>% voor bedrijf</t>
  </si>
  <si>
    <t>Energiebesparing per jaar - absoluut</t>
  </si>
  <si>
    <t>Energiebesparing per jaar - procentueel</t>
  </si>
  <si>
    <t>CO2 besparing per jaar</t>
  </si>
  <si>
    <t xml:space="preserve">ton </t>
  </si>
  <si>
    <r>
      <t xml:space="preserve">Totale baten: bedrijven </t>
    </r>
    <r>
      <rPr>
        <sz val="11"/>
        <color theme="3" tint="0.39997558519241921"/>
        <rFont val="Calibri"/>
        <family val="2"/>
      </rPr>
      <t>→ PM</t>
    </r>
  </si>
  <si>
    <t>Honorarium voor PM (euro)</t>
  </si>
  <si>
    <t>Milieuwinst (kWh per jaar)</t>
  </si>
  <si>
    <t>Baten voor PM (euro)</t>
  </si>
  <si>
    <t>Toelichting op invulvelden</t>
  </si>
  <si>
    <t>Opmerkingen bij cellen</t>
  </si>
  <si>
    <t xml:space="preserve">Een aan een cel toegevoegde opmerking is te herkennen aan een rood driehoekje rechtsboven in de cel. </t>
  </si>
  <si>
    <t xml:space="preserve">Gemaakte aannames in de berekeningen zijn weergegeven als opmerking bij de betreffende cel. </t>
  </si>
  <si>
    <t xml:space="preserve">Witte cellen zijn berekende waardes. </t>
  </si>
  <si>
    <t>Lichtgekleurde cel</t>
  </si>
  <si>
    <t>Witte cel</t>
  </si>
  <si>
    <t xml:space="preserve">Lichtgekleurde cellen zijn invulvelden. </t>
  </si>
  <si>
    <t>1. Gegevens PM en Leverancier</t>
  </si>
  <si>
    <t>2. BC Bedrijf</t>
  </si>
  <si>
    <t>3. Bedrijvenoverzicht</t>
  </si>
  <si>
    <t>4. BC Leverancier</t>
  </si>
  <si>
    <t>5. BC Parkmanager</t>
  </si>
  <si>
    <t xml:space="preserve">Deze sheet is een tool die de parkmanager mee kan nemen als hij op gesprek gaat bij bedrijven. Op basis van de gegevens van het bedrijf wordt de BC voor het bedrijf uitgerekend. </t>
  </si>
  <si>
    <t>Toelichting op de verschillende sheets</t>
  </si>
  <si>
    <t>GA NAAR DE STARTPAGINA</t>
  </si>
  <si>
    <t>Disclaimer</t>
  </si>
  <si>
    <t xml:space="preserve">Deze globale business case tool is bedoeld om een inschatting te geven van de kosten en baten van de verschillende partijen. Aan de berekening kunnen geen rechten worden ontleend. </t>
  </si>
  <si>
    <t>MJ</t>
  </si>
  <si>
    <t xml:space="preserve">Specifieke toelichting op een invulveld is, indien nodig, weergegeven als opmerking bij de betreffende cel. </t>
  </si>
  <si>
    <t>Voorbereiding</t>
  </si>
  <si>
    <t>Roosmarijn Goldbach, Guus Mulder (TNO), Jaap Kortman (IVAM) en  Gerard Fit (ECFW)</t>
  </si>
  <si>
    <t>Datum: September 2016</t>
  </si>
  <si>
    <t>Rapportnummer: TNO 2016 R11162</t>
  </si>
  <si>
    <t>Dit is een resultaat in het kader van: Topsector Energie - Samenwerking Topsector Energie en Maatschappij - TESA114007 Energiemaatregelen op bedrijventerreinen</t>
  </si>
  <si>
    <t>Partners:</t>
  </si>
  <si>
    <t>≤ 2400</t>
  </si>
  <si>
    <t>2400 - 59170</t>
  </si>
  <si>
    <t>59171 - 109574</t>
  </si>
  <si>
    <t>109574-328721</t>
  </si>
  <si>
    <t>&gt; 328721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</si>
</sst>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34" x14ac:knownFonts="1">
    <font>
      <sz val="11"/>
      <color theme="1"/>
      <name val="Calibri"/>
      <family val="2"/>
      <scheme val="minor"/>
    </font>
    <font>
      <sz val="11"/>
      <color theme="1"/>
      <name val="Calibri"/>
      <family val="2"/>
      <scheme val="minor"/>
    </font>
    <font>
      <b/>
      <sz val="11"/>
      <color theme="3"/>
      <name val="Calibri"/>
      <family val="2"/>
      <scheme val="minor"/>
    </font>
    <font>
      <b/>
      <sz val="11"/>
      <color theme="1"/>
      <name val="Calibri"/>
      <family val="2"/>
      <scheme val="minor"/>
    </font>
    <font>
      <b/>
      <sz val="11"/>
      <color theme="9" tint="-0.499984740745262"/>
      <name val="Calibri"/>
      <family val="2"/>
      <scheme val="minor"/>
    </font>
    <font>
      <b/>
      <sz val="11"/>
      <color theme="9" tint="-0.249977111117893"/>
      <name val="Calibri"/>
      <family val="2"/>
      <scheme val="minor"/>
    </font>
    <font>
      <sz val="11"/>
      <color theme="0" tint="-0.499984740745262"/>
      <name val="Calibri"/>
      <family val="2"/>
      <scheme val="minor"/>
    </font>
    <font>
      <b/>
      <sz val="11"/>
      <color theme="6" tint="-0.249977111117893"/>
      <name val="Calibri"/>
      <family val="2"/>
      <scheme val="minor"/>
    </font>
    <font>
      <b/>
      <sz val="11"/>
      <color theme="6" tint="-0.499984740745262"/>
      <name val="Calibri"/>
      <family val="2"/>
      <scheme val="minor"/>
    </font>
    <font>
      <sz val="11"/>
      <color theme="9" tint="-0.249977111117893"/>
      <name val="Calibri"/>
      <family val="2"/>
      <scheme val="minor"/>
    </font>
    <font>
      <sz val="9"/>
      <color indexed="81"/>
      <name val="Tahoma"/>
      <family val="2"/>
    </font>
    <font>
      <b/>
      <sz val="9"/>
      <color indexed="81"/>
      <name val="Tahoma"/>
      <family val="2"/>
    </font>
    <font>
      <sz val="11"/>
      <color rgb="FF006100"/>
      <name val="Calibri"/>
      <family val="2"/>
      <scheme val="minor"/>
    </font>
    <font>
      <sz val="11"/>
      <color theme="0"/>
      <name val="Calibri"/>
      <family val="2"/>
      <scheme val="minor"/>
    </font>
    <font>
      <b/>
      <sz val="11"/>
      <color rgb="FF006100"/>
      <name val="Calibri"/>
      <family val="2"/>
      <scheme val="minor"/>
    </font>
    <font>
      <sz val="11"/>
      <color theme="0"/>
      <name val="Calibri"/>
      <family val="2"/>
    </font>
    <font>
      <sz val="11"/>
      <color theme="7" tint="0.39997558519241921"/>
      <name val="Calibri"/>
      <family val="2"/>
      <scheme val="minor"/>
    </font>
    <font>
      <sz val="11"/>
      <color theme="7" tint="-0.249977111117893"/>
      <name val="Calibri"/>
      <family val="2"/>
      <scheme val="minor"/>
    </font>
    <font>
      <b/>
      <sz val="11"/>
      <color theme="0"/>
      <name val="Calibri"/>
      <family val="2"/>
      <scheme val="minor"/>
    </font>
    <font>
      <sz val="22"/>
      <color theme="1"/>
      <name val="Calibri"/>
      <family val="2"/>
      <scheme val="minor"/>
    </font>
    <font>
      <u/>
      <sz val="11"/>
      <color theme="10"/>
      <name val="Calibri"/>
      <family val="2"/>
      <scheme val="minor"/>
    </font>
    <font>
      <sz val="11"/>
      <name val="Calibri"/>
      <family val="2"/>
      <scheme val="minor"/>
    </font>
    <font>
      <sz val="11"/>
      <color theme="3" tint="0.39997558519241921"/>
      <name val="Calibri"/>
      <family val="2"/>
      <scheme val="minor"/>
    </font>
    <font>
      <b/>
      <sz val="11"/>
      <color theme="3" tint="0.39997558519241921"/>
      <name val="Calibri"/>
      <family val="2"/>
      <scheme val="minor"/>
    </font>
    <font>
      <sz val="11"/>
      <color theme="6" tint="-0.249977111117893"/>
      <name val="Calibri"/>
      <family val="2"/>
      <scheme val="minor"/>
    </font>
    <font>
      <sz val="11"/>
      <color theme="3" tint="0.39997558519241921"/>
      <name val="Calibri"/>
      <family val="2"/>
    </font>
    <font>
      <sz val="24"/>
      <color theme="0"/>
      <name val="Calibri"/>
      <family val="2"/>
      <scheme val="minor"/>
    </font>
    <font>
      <b/>
      <sz val="24"/>
      <color theme="1"/>
      <name val="Calibri"/>
      <family val="2"/>
      <scheme val="minor"/>
    </font>
    <font>
      <b/>
      <sz val="24"/>
      <color theme="0"/>
      <name val="Calibri"/>
      <family val="2"/>
      <scheme val="minor"/>
    </font>
    <font>
      <b/>
      <sz val="11"/>
      <color theme="0" tint="-0.499984740745262"/>
      <name val="Calibri"/>
      <family val="2"/>
      <scheme val="minor"/>
    </font>
    <font>
      <sz val="11"/>
      <color rgb="FF92D050"/>
      <name val="Calibri"/>
      <family val="2"/>
      <scheme val="minor"/>
    </font>
    <font>
      <sz val="12"/>
      <color theme="1"/>
      <name val="Arial"/>
      <family val="2"/>
    </font>
    <font>
      <sz val="11"/>
      <color rgb="FFFF0000"/>
      <name val="Calibri"/>
      <family val="2"/>
      <scheme val="minor"/>
    </font>
    <font>
      <b/>
      <sz val="11"/>
      <color rgb="FFFF0000"/>
      <name val="Calibri"/>
      <family val="2"/>
      <scheme val="minor"/>
    </font>
  </fonts>
  <fills count="10">
    <fill>
      <patternFill patternType="none"/>
    </fill>
    <fill>
      <patternFill patternType="gray125"/>
    </fill>
    <fill>
      <patternFill patternType="solid">
        <fgColor theme="9" tint="0.59999389629810485"/>
        <bgColor indexed="65"/>
      </patternFill>
    </fill>
    <fill>
      <patternFill patternType="solid">
        <fgColor theme="0"/>
        <bgColor indexed="64"/>
      </patternFill>
    </fill>
    <fill>
      <patternFill patternType="solid">
        <fgColor rgb="FFC6EFCE"/>
      </patternFill>
    </fill>
    <fill>
      <patternFill patternType="solid">
        <fgColor theme="1" tint="0.14999847407452621"/>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9" tint="0.59999389629810485"/>
        <bgColor indexed="64"/>
      </patternFill>
    </fill>
    <fill>
      <patternFill patternType="solid">
        <fgColor theme="1"/>
        <bgColor indexed="64"/>
      </patternFill>
    </fill>
  </fills>
  <borders count="17">
    <border>
      <left/>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5">
    <xf numFmtId="0" fontId="0" fillId="0" borderId="0"/>
    <xf numFmtId="0" fontId="1" fillId="2" borderId="0" applyNumberFormat="0" applyBorder="0" applyAlignment="0" applyProtection="0"/>
    <xf numFmtId="0" fontId="12" fillId="4" borderId="0" applyNumberFormat="0" applyBorder="0" applyAlignment="0" applyProtection="0"/>
    <xf numFmtId="9" fontId="1" fillId="0" borderId="0" applyFont="0" applyFill="0" applyBorder="0" applyAlignment="0" applyProtection="0"/>
    <xf numFmtId="0" fontId="20" fillId="0" borderId="0" applyNumberFormat="0" applyFill="0" applyBorder="0" applyAlignment="0" applyProtection="0"/>
  </cellStyleXfs>
  <cellXfs count="151">
    <xf numFmtId="0" fontId="0" fillId="0" borderId="0" xfId="0"/>
    <xf numFmtId="0" fontId="0" fillId="0" borderId="3" xfId="0" applyBorder="1"/>
    <xf numFmtId="0" fontId="0" fillId="0" borderId="4" xfId="0" applyBorder="1"/>
    <xf numFmtId="0" fontId="0" fillId="0" borderId="1" xfId="0" applyBorder="1"/>
    <xf numFmtId="0" fontId="0" fillId="0" borderId="0" xfId="0" applyBorder="1"/>
    <xf numFmtId="0" fontId="0" fillId="0" borderId="5" xfId="0" applyBorder="1"/>
    <xf numFmtId="0" fontId="3" fillId="0" borderId="1" xfId="0" applyFont="1" applyBorder="1"/>
    <xf numFmtId="0" fontId="0" fillId="0" borderId="7" xfId="0" applyBorder="1"/>
    <xf numFmtId="0" fontId="5" fillId="0" borderId="1" xfId="0" applyFont="1" applyBorder="1"/>
    <xf numFmtId="0" fontId="6" fillId="0" borderId="5" xfId="0" applyFont="1" applyBorder="1"/>
    <xf numFmtId="0" fontId="2" fillId="0" borderId="2" xfId="0" applyFont="1" applyBorder="1"/>
    <xf numFmtId="0" fontId="4" fillId="0" borderId="2" xfId="0" applyFont="1" applyBorder="1"/>
    <xf numFmtId="0" fontId="2" fillId="0" borderId="1" xfId="0" applyFont="1" applyBorder="1"/>
    <xf numFmtId="0" fontId="0" fillId="0" borderId="1" xfId="0" applyFont="1" applyBorder="1"/>
    <xf numFmtId="0" fontId="6" fillId="0" borderId="1" xfId="0" applyFont="1" applyBorder="1"/>
    <xf numFmtId="0" fontId="0" fillId="0" borderId="5" xfId="0" applyFont="1" applyBorder="1"/>
    <xf numFmtId="0" fontId="0" fillId="0" borderId="5" xfId="0" applyFill="1" applyBorder="1"/>
    <xf numFmtId="0" fontId="0" fillId="0" borderId="1" xfId="0" applyFill="1" applyBorder="1"/>
    <xf numFmtId="0" fontId="0" fillId="0" borderId="6" xfId="0" applyFill="1" applyBorder="1"/>
    <xf numFmtId="0" fontId="7" fillId="0" borderId="0" xfId="0" applyFont="1" applyBorder="1"/>
    <xf numFmtId="0" fontId="0" fillId="0" borderId="0" xfId="0" applyBorder="1" applyAlignment="1">
      <alignment horizontal="left"/>
    </xf>
    <xf numFmtId="0" fontId="9" fillId="0" borderId="1" xfId="0" applyFont="1" applyBorder="1"/>
    <xf numFmtId="0" fontId="13" fillId="0" borderId="0" xfId="0" applyFont="1"/>
    <xf numFmtId="0" fontId="14" fillId="3" borderId="2" xfId="2" applyFont="1" applyFill="1" applyBorder="1"/>
    <xf numFmtId="0" fontId="12" fillId="3" borderId="4" xfId="2" applyFill="1" applyBorder="1"/>
    <xf numFmtId="0" fontId="12" fillId="3" borderId="1" xfId="2" applyFill="1" applyBorder="1"/>
    <xf numFmtId="0" fontId="12" fillId="3" borderId="5" xfId="2" applyFill="1" applyBorder="1"/>
    <xf numFmtId="0" fontId="0" fillId="0" borderId="0" xfId="0" applyBorder="1" applyAlignment="1">
      <alignment horizontal="center"/>
    </xf>
    <xf numFmtId="0" fontId="7" fillId="0" borderId="0" xfId="0" applyFont="1" applyBorder="1" applyAlignment="1">
      <alignment horizontal="center"/>
    </xf>
    <xf numFmtId="1" fontId="7" fillId="0" borderId="0" xfId="0" applyNumberFormat="1" applyFont="1" applyBorder="1" applyAlignment="1">
      <alignment horizontal="center"/>
    </xf>
    <xf numFmtId="0" fontId="8" fillId="0" borderId="3" xfId="0" applyFont="1" applyBorder="1"/>
    <xf numFmtId="0" fontId="17" fillId="0" borderId="3" xfId="0" applyFont="1" applyBorder="1"/>
    <xf numFmtId="0" fontId="17" fillId="0" borderId="4" xfId="0" applyFont="1" applyBorder="1"/>
    <xf numFmtId="0" fontId="16" fillId="0" borderId="5" xfId="0" applyFont="1" applyBorder="1"/>
    <xf numFmtId="0" fontId="0" fillId="0" borderId="3" xfId="0" applyBorder="1"/>
    <xf numFmtId="0" fontId="0" fillId="0" borderId="4" xfId="0" applyBorder="1"/>
    <xf numFmtId="0" fontId="0" fillId="0" borderId="1" xfId="0" applyBorder="1"/>
    <xf numFmtId="0" fontId="0" fillId="0" borderId="0" xfId="0" applyBorder="1"/>
    <xf numFmtId="0" fontId="0" fillId="0" borderId="5" xfId="0" applyBorder="1"/>
    <xf numFmtId="0" fontId="0" fillId="0" borderId="6" xfId="0" applyBorder="1"/>
    <xf numFmtId="0" fontId="6" fillId="0" borderId="5" xfId="0" applyFont="1" applyBorder="1"/>
    <xf numFmtId="0" fontId="2" fillId="0" borderId="2" xfId="0" applyFont="1" applyBorder="1"/>
    <xf numFmtId="0" fontId="2" fillId="0" borderId="1" xfId="0" applyFont="1" applyBorder="1"/>
    <xf numFmtId="0" fontId="6" fillId="0" borderId="0" xfId="0" applyFont="1" applyBorder="1"/>
    <xf numFmtId="0" fontId="0" fillId="0" borderId="1" xfId="0" applyFill="1" applyBorder="1"/>
    <xf numFmtId="0" fontId="0" fillId="0" borderId="0" xfId="0" applyFill="1" applyBorder="1"/>
    <xf numFmtId="0" fontId="8" fillId="0" borderId="2" xfId="0" applyFont="1" applyBorder="1"/>
    <xf numFmtId="0" fontId="1" fillId="3" borderId="0" xfId="1" applyFill="1" applyBorder="1" applyAlignment="1">
      <alignment horizontal="left"/>
    </xf>
    <xf numFmtId="0" fontId="14" fillId="3" borderId="0" xfId="2" applyFont="1" applyFill="1" applyBorder="1"/>
    <xf numFmtId="0" fontId="12" fillId="3" borderId="0" xfId="2" applyFill="1" applyBorder="1"/>
    <xf numFmtId="1" fontId="7" fillId="3" borderId="0" xfId="2" applyNumberFormat="1" applyFont="1" applyFill="1" applyBorder="1" applyAlignment="1">
      <alignment horizontal="left"/>
    </xf>
    <xf numFmtId="0" fontId="7" fillId="3" borderId="0" xfId="2" applyFont="1" applyFill="1" applyBorder="1"/>
    <xf numFmtId="0" fontId="7" fillId="3" borderId="0" xfId="2" applyFont="1" applyFill="1" applyBorder="1" applyAlignment="1">
      <alignment horizontal="left"/>
    </xf>
    <xf numFmtId="2" fontId="7" fillId="3" borderId="0" xfId="2" applyNumberFormat="1" applyFont="1" applyFill="1" applyBorder="1" applyAlignment="1">
      <alignment horizontal="left"/>
    </xf>
    <xf numFmtId="3" fontId="0" fillId="0" borderId="0" xfId="0" applyNumberFormat="1"/>
    <xf numFmtId="3" fontId="0" fillId="0" borderId="3" xfId="0" applyNumberFormat="1" applyBorder="1"/>
    <xf numFmtId="3" fontId="0" fillId="0" borderId="0" xfId="0" applyNumberFormat="1" applyBorder="1"/>
    <xf numFmtId="3" fontId="6" fillId="0" borderId="0" xfId="0" applyNumberFormat="1" applyFont="1" applyBorder="1"/>
    <xf numFmtId="3" fontId="7" fillId="3" borderId="1" xfId="2" applyNumberFormat="1" applyFont="1" applyFill="1" applyBorder="1" applyAlignment="1">
      <alignment horizontal="left"/>
    </xf>
    <xf numFmtId="3" fontId="0" fillId="0" borderId="0" xfId="0" applyNumberFormat="1" applyBorder="1" applyAlignment="1">
      <alignment horizontal="left"/>
    </xf>
    <xf numFmtId="3" fontId="0" fillId="0" borderId="5" xfId="0" applyNumberFormat="1" applyBorder="1" applyAlignment="1">
      <alignment horizontal="left"/>
    </xf>
    <xf numFmtId="3" fontId="0" fillId="0" borderId="0" xfId="0" applyNumberFormat="1" applyFill="1" applyBorder="1" applyAlignment="1">
      <alignment horizontal="left"/>
    </xf>
    <xf numFmtId="164" fontId="7" fillId="3" borderId="6" xfId="2" applyNumberFormat="1" applyFont="1" applyFill="1" applyBorder="1" applyAlignment="1">
      <alignment horizontal="left"/>
    </xf>
    <xf numFmtId="0" fontId="19" fillId="0" borderId="0" xfId="0" applyFont="1"/>
    <xf numFmtId="0" fontId="3" fillId="0" borderId="0" xfId="0" applyFont="1"/>
    <xf numFmtId="0" fontId="0" fillId="0" borderId="0" xfId="0" applyAlignment="1">
      <alignment vertical="center"/>
    </xf>
    <xf numFmtId="0" fontId="4" fillId="0" borderId="0" xfId="0" applyFont="1" applyBorder="1"/>
    <xf numFmtId="0" fontId="22" fillId="0" borderId="1" xfId="0" applyFont="1" applyBorder="1"/>
    <xf numFmtId="0" fontId="22" fillId="0" borderId="0" xfId="0" applyFont="1" applyBorder="1"/>
    <xf numFmtId="0" fontId="23" fillId="0" borderId="6" xfId="0" applyFont="1" applyBorder="1"/>
    <xf numFmtId="0" fontId="23" fillId="0" borderId="8" xfId="0" applyFont="1" applyBorder="1"/>
    <xf numFmtId="3" fontId="23" fillId="0" borderId="8" xfId="0" applyNumberFormat="1" applyFont="1" applyBorder="1"/>
    <xf numFmtId="0" fontId="0" fillId="0" borderId="0" xfId="0" applyFont="1" applyBorder="1"/>
    <xf numFmtId="0" fontId="22" fillId="0" borderId="5" xfId="0" applyFont="1" applyBorder="1"/>
    <xf numFmtId="0" fontId="23" fillId="0" borderId="7" xfId="0" applyFont="1" applyBorder="1"/>
    <xf numFmtId="0" fontId="23" fillId="0" borderId="1" xfId="0" applyFont="1" applyBorder="1"/>
    <xf numFmtId="3" fontId="23" fillId="0" borderId="0" xfId="0" applyNumberFormat="1" applyFont="1" applyBorder="1"/>
    <xf numFmtId="0" fontId="23" fillId="0" borderId="5" xfId="0" applyFont="1" applyBorder="1"/>
    <xf numFmtId="165" fontId="23" fillId="0" borderId="8" xfId="0" applyNumberFormat="1" applyFont="1" applyBorder="1"/>
    <xf numFmtId="0" fontId="23" fillId="0" borderId="7" xfId="0" applyFont="1" applyFill="1" applyBorder="1"/>
    <xf numFmtId="0" fontId="12" fillId="3" borderId="3" xfId="2" applyFill="1" applyBorder="1"/>
    <xf numFmtId="0" fontId="7" fillId="3" borderId="8" xfId="2" applyFont="1" applyFill="1" applyBorder="1"/>
    <xf numFmtId="0" fontId="14" fillId="3" borderId="3" xfId="2" applyFont="1" applyFill="1" applyBorder="1"/>
    <xf numFmtId="0" fontId="21" fillId="0" borderId="5" xfId="0" applyFont="1" applyBorder="1"/>
    <xf numFmtId="0" fontId="21" fillId="0" borderId="7" xfId="0" applyFont="1" applyBorder="1"/>
    <xf numFmtId="0" fontId="24" fillId="0" borderId="1" xfId="0" applyFont="1" applyBorder="1"/>
    <xf numFmtId="3" fontId="24" fillId="3" borderId="0" xfId="2" applyNumberFormat="1" applyFont="1" applyFill="1" applyBorder="1" applyAlignment="1">
      <alignment horizontal="left"/>
    </xf>
    <xf numFmtId="0" fontId="24" fillId="0" borderId="5" xfId="0" applyFont="1" applyBorder="1"/>
    <xf numFmtId="0" fontId="24" fillId="0" borderId="1" xfId="0" applyFont="1" applyFill="1" applyBorder="1"/>
    <xf numFmtId="0" fontId="24" fillId="0" borderId="6" xfId="0" applyFont="1" applyFill="1" applyBorder="1"/>
    <xf numFmtId="2" fontId="24" fillId="3" borderId="8" xfId="2" applyNumberFormat="1" applyFont="1" applyFill="1" applyBorder="1" applyAlignment="1">
      <alignment horizontal="left"/>
    </xf>
    <xf numFmtId="0" fontId="24" fillId="0" borderId="7" xfId="0" applyFont="1" applyBorder="1"/>
    <xf numFmtId="1" fontId="24" fillId="0" borderId="0" xfId="3" applyNumberFormat="1" applyFont="1" applyBorder="1" applyAlignment="1">
      <alignment horizontal="left"/>
    </xf>
    <xf numFmtId="0" fontId="4" fillId="0" borderId="1" xfId="0" applyFont="1" applyBorder="1"/>
    <xf numFmtId="0" fontId="4" fillId="0" borderId="6" xfId="0" applyFont="1" applyBorder="1"/>
    <xf numFmtId="3" fontId="4" fillId="0" borderId="8" xfId="0" applyNumberFormat="1" applyFont="1" applyBorder="1" applyAlignment="1">
      <alignment horizontal="left"/>
    </xf>
    <xf numFmtId="0" fontId="4" fillId="0" borderId="8" xfId="0" applyFont="1" applyBorder="1" applyAlignment="1">
      <alignment horizontal="left"/>
    </xf>
    <xf numFmtId="3" fontId="4" fillId="0" borderId="7" xfId="0" applyNumberFormat="1" applyFont="1" applyBorder="1" applyAlignment="1">
      <alignment horizontal="left"/>
    </xf>
    <xf numFmtId="3" fontId="22" fillId="0" borderId="0" xfId="0" applyNumberFormat="1" applyFont="1" applyBorder="1" applyAlignment="1">
      <alignment horizontal="right"/>
    </xf>
    <xf numFmtId="0" fontId="22" fillId="0" borderId="6" xfId="0" applyFont="1" applyBorder="1"/>
    <xf numFmtId="3" fontId="22" fillId="0" borderId="8" xfId="0" applyNumberFormat="1" applyFont="1" applyBorder="1" applyAlignment="1">
      <alignment horizontal="right"/>
    </xf>
    <xf numFmtId="0" fontId="22" fillId="0" borderId="7" xfId="0" applyFont="1" applyBorder="1"/>
    <xf numFmtId="3" fontId="0" fillId="3" borderId="0" xfId="0" applyNumberFormat="1" applyFill="1" applyBorder="1" applyAlignment="1">
      <alignment horizontal="left"/>
    </xf>
    <xf numFmtId="0" fontId="4" fillId="0" borderId="5" xfId="0" applyFont="1" applyFill="1" applyBorder="1"/>
    <xf numFmtId="0" fontId="0" fillId="0" borderId="1"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13" fillId="5" borderId="2" xfId="0" applyFont="1" applyFill="1" applyBorder="1" applyAlignment="1">
      <alignment vertical="center"/>
    </xf>
    <xf numFmtId="0" fontId="13" fillId="5" borderId="4" xfId="0" applyFont="1" applyFill="1" applyBorder="1" applyAlignment="1">
      <alignment vertical="center"/>
    </xf>
    <xf numFmtId="0" fontId="0" fillId="6" borderId="1" xfId="0" applyFill="1" applyBorder="1" applyAlignment="1">
      <alignment vertical="center"/>
    </xf>
    <xf numFmtId="0" fontId="13" fillId="9" borderId="2" xfId="0" applyFont="1" applyFill="1" applyBorder="1" applyAlignment="1">
      <alignment vertical="center"/>
    </xf>
    <xf numFmtId="0" fontId="27" fillId="0" borderId="0" xfId="0" applyFont="1"/>
    <xf numFmtId="0" fontId="0" fillId="0" borderId="11" xfId="0" applyBorder="1" applyAlignment="1">
      <alignment vertical="center"/>
    </xf>
    <xf numFmtId="0" fontId="0" fillId="0" borderId="15" xfId="0" applyBorder="1" applyAlignment="1">
      <alignment vertical="center"/>
    </xf>
    <xf numFmtId="0" fontId="13" fillId="9" borderId="4" xfId="0" applyFont="1" applyFill="1" applyBorder="1" applyAlignment="1">
      <alignment vertical="center"/>
    </xf>
    <xf numFmtId="0" fontId="0" fillId="0" borderId="12" xfId="0" applyBorder="1" applyAlignment="1">
      <alignment vertical="center" wrapText="1"/>
    </xf>
    <xf numFmtId="0" fontId="0" fillId="0" borderId="16" xfId="0" applyBorder="1" applyAlignment="1">
      <alignment vertical="center"/>
    </xf>
    <xf numFmtId="0" fontId="0" fillId="0" borderId="16" xfId="0" applyBorder="1" applyAlignment="1">
      <alignment vertical="center" wrapText="1"/>
    </xf>
    <xf numFmtId="0" fontId="27" fillId="0" borderId="9" xfId="0" applyFont="1" applyBorder="1"/>
    <xf numFmtId="0" fontId="26" fillId="6" borderId="10" xfId="4" applyFont="1" applyFill="1" applyBorder="1"/>
    <xf numFmtId="0" fontId="26" fillId="6" borderId="13" xfId="4" applyFont="1" applyFill="1" applyBorder="1"/>
    <xf numFmtId="0" fontId="26" fillId="6" borderId="14" xfId="4" applyFont="1" applyFill="1" applyBorder="1"/>
    <xf numFmtId="0" fontId="18" fillId="7" borderId="9" xfId="4" applyFont="1" applyFill="1" applyBorder="1"/>
    <xf numFmtId="0" fontId="21" fillId="0" borderId="0" xfId="0" applyFont="1"/>
    <xf numFmtId="0" fontId="21" fillId="0" borderId="4" xfId="0" applyFont="1" applyBorder="1"/>
    <xf numFmtId="0" fontId="21" fillId="0" borderId="7" xfId="0" applyFont="1" applyFill="1" applyBorder="1"/>
    <xf numFmtId="0" fontId="28" fillId="9" borderId="2" xfId="0" applyFont="1" applyFill="1" applyBorder="1"/>
    <xf numFmtId="0" fontId="0" fillId="9" borderId="4" xfId="0" applyFill="1" applyBorder="1"/>
    <xf numFmtId="0" fontId="0" fillId="0" borderId="0" xfId="0" applyBorder="1" applyAlignment="1">
      <alignment vertical="center"/>
    </xf>
    <xf numFmtId="0" fontId="29" fillId="0" borderId="1" xfId="0" applyFont="1" applyBorder="1"/>
    <xf numFmtId="3" fontId="29" fillId="0" borderId="0" xfId="0" applyNumberFormat="1" applyFont="1" applyBorder="1"/>
    <xf numFmtId="0" fontId="29" fillId="0" borderId="5" xfId="0" applyFont="1" applyBorder="1"/>
    <xf numFmtId="3" fontId="22" fillId="0" borderId="0" xfId="0" applyNumberFormat="1" applyFont="1" applyBorder="1"/>
    <xf numFmtId="3" fontId="23" fillId="0" borderId="8" xfId="0" applyNumberFormat="1" applyFont="1" applyBorder="1" applyAlignment="1">
      <alignment horizontal="right"/>
    </xf>
    <xf numFmtId="0" fontId="30" fillId="0" borderId="0" xfId="0" applyFont="1" applyAlignment="1">
      <alignment wrapText="1"/>
    </xf>
    <xf numFmtId="0" fontId="31" fillId="0" borderId="0" xfId="0" applyFont="1" applyAlignment="1">
      <alignment vertical="center"/>
    </xf>
    <xf numFmtId="3" fontId="1" fillId="2" borderId="0" xfId="1" applyNumberFormat="1" applyBorder="1" applyAlignment="1" applyProtection="1">
      <alignment horizontal="left"/>
      <protection locked="0"/>
    </xf>
    <xf numFmtId="3" fontId="1" fillId="2" borderId="8" xfId="1" applyNumberFormat="1" applyBorder="1" applyAlignment="1" applyProtection="1">
      <alignment horizontal="left"/>
      <protection locked="0"/>
    </xf>
    <xf numFmtId="0" fontId="1" fillId="2" borderId="0" xfId="1" applyBorder="1" applyAlignment="1" applyProtection="1">
      <alignment horizontal="left"/>
      <protection locked="0"/>
    </xf>
    <xf numFmtId="0" fontId="1" fillId="2" borderId="8" xfId="1" applyBorder="1" applyAlignment="1" applyProtection="1">
      <alignment horizontal="left"/>
      <protection locked="0"/>
    </xf>
    <xf numFmtId="0" fontId="0" fillId="8" borderId="1" xfId="0" applyFill="1" applyBorder="1" applyProtection="1">
      <protection locked="0"/>
    </xf>
    <xf numFmtId="3" fontId="0" fillId="8" borderId="0" xfId="0" applyNumberFormat="1" applyFill="1" applyBorder="1" applyAlignment="1" applyProtection="1">
      <alignment horizontal="left"/>
      <protection locked="0"/>
    </xf>
    <xf numFmtId="9" fontId="0" fillId="8" borderId="0" xfId="0" applyNumberFormat="1" applyFill="1" applyBorder="1" applyAlignment="1" applyProtection="1">
      <alignment horizontal="left"/>
      <protection locked="0"/>
    </xf>
    <xf numFmtId="3" fontId="0" fillId="8" borderId="5" xfId="0" applyNumberFormat="1" applyFill="1" applyBorder="1" applyAlignment="1" applyProtection="1">
      <alignment horizontal="left"/>
      <protection locked="0"/>
    </xf>
    <xf numFmtId="0" fontId="32" fillId="0" borderId="0" xfId="0" applyFont="1"/>
    <xf numFmtId="0" fontId="32" fillId="0" borderId="0" xfId="0" applyFont="1" applyBorder="1"/>
    <xf numFmtId="0" fontId="33" fillId="3" borderId="0" xfId="2" applyFont="1" applyFill="1" applyBorder="1"/>
    <xf numFmtId="3" fontId="15" fillId="0" borderId="0" xfId="0" applyNumberFormat="1" applyFont="1" applyAlignment="1">
      <alignment horizontal="left"/>
    </xf>
    <xf numFmtId="3" fontId="13" fillId="0" borderId="0" xfId="0" applyNumberFormat="1" applyFont="1" applyAlignment="1">
      <alignment horizontal="left"/>
    </xf>
    <xf numFmtId="2" fontId="0" fillId="0" borderId="0" xfId="0" applyNumberFormat="1" applyBorder="1"/>
  </cellXfs>
  <cellStyles count="5">
    <cellStyle name="40% - Accent6" xfId="1" builtinId="51"/>
    <cellStyle name="Good" xfId="2" builtinId="26"/>
    <cellStyle name="Hyperlink" xfId="4" builtinId="8"/>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jpeg"/><Relationship Id="rId5" Type="http://schemas.openxmlformats.org/officeDocument/2006/relationships/image" Target="../media/image5.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116840</xdr:rowOff>
    </xdr:from>
    <xdr:to>
      <xdr:col>2</xdr:col>
      <xdr:colOff>835660</xdr:colOff>
      <xdr:row>1</xdr:row>
      <xdr:rowOff>714375</xdr:rowOff>
    </xdr:to>
    <xdr:pic>
      <xdr:nvPicPr>
        <xdr:cNvPr id="5" name="Bild 8" descr="426_1_TNO_ifl_zwart.png">
          <a:extLst>
            <a:ext uri="{FF2B5EF4-FFF2-40B4-BE49-F238E27FC236}">
              <a16:creationId xmlns:a16="http://schemas.microsoft.com/office/drawing/2014/main" id="{00000000-0008-0000-0000-000005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566" t="17350" b="16717"/>
        <a:stretch/>
      </xdr:blipFill>
      <xdr:spPr bwMode="auto">
        <a:xfrm>
          <a:off x="342900" y="307340"/>
          <a:ext cx="2912110" cy="59753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838200</xdr:colOff>
      <xdr:row>1</xdr:row>
      <xdr:rowOff>116840</xdr:rowOff>
    </xdr:from>
    <xdr:to>
      <xdr:col>2</xdr:col>
      <xdr:colOff>3350895</xdr:colOff>
      <xdr:row>1</xdr:row>
      <xdr:rowOff>714375</xdr:rowOff>
    </xdr:to>
    <xdr:pic>
      <xdr:nvPicPr>
        <xdr:cNvPr id="6" name="Picture 5" descr="Beschrijving: Logo IVAM RGB lr">
          <a:extLst>
            <a:ext uri="{FF2B5EF4-FFF2-40B4-BE49-F238E27FC236}">
              <a16:creationId xmlns:a16="http://schemas.microsoft.com/office/drawing/2014/main" id="{00000000-0008-0000-0000-000006000000}"/>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17341" r="5203" b="15029"/>
        <a:stretch/>
      </xdr:blipFill>
      <xdr:spPr bwMode="auto">
        <a:xfrm>
          <a:off x="3257550" y="307340"/>
          <a:ext cx="2512695" cy="59753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8772525</xdr:colOff>
      <xdr:row>1</xdr:row>
      <xdr:rowOff>0</xdr:rowOff>
    </xdr:from>
    <xdr:to>
      <xdr:col>2</xdr:col>
      <xdr:colOff>11104880</xdr:colOff>
      <xdr:row>1</xdr:row>
      <xdr:rowOff>831215</xdr:rowOff>
    </xdr:to>
    <xdr:pic>
      <xdr:nvPicPr>
        <xdr:cNvPr id="7" name="Picture 6" descr="http://www.slibgisting.nl/wp-content/uploads/2015/01/Topsector-energie.jpg">
          <a:extLst>
            <a:ext uri="{FF2B5EF4-FFF2-40B4-BE49-F238E27FC236}">
              <a16:creationId xmlns:a16="http://schemas.microsoft.com/office/drawing/2014/main" id="{00000000-0008-0000-0000-000007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1191875" y="190500"/>
          <a:ext cx="2332355" cy="831215"/>
        </a:xfrm>
        <a:prstGeom prst="rect">
          <a:avLst/>
        </a:prstGeom>
        <a:noFill/>
        <a:ln>
          <a:noFill/>
        </a:ln>
      </xdr:spPr>
    </xdr:pic>
    <xdr:clientData/>
  </xdr:twoCellAnchor>
  <xdr:twoCellAnchor>
    <xdr:from>
      <xdr:col>1</xdr:col>
      <xdr:colOff>1285875</xdr:colOff>
      <xdr:row>37</xdr:row>
      <xdr:rowOff>104775</xdr:rowOff>
    </xdr:from>
    <xdr:to>
      <xdr:col>2</xdr:col>
      <xdr:colOff>1638300</xdr:colOff>
      <xdr:row>40</xdr:row>
      <xdr:rowOff>133350</xdr:rowOff>
    </xdr:to>
    <xdr:pic>
      <xdr:nvPicPr>
        <xdr:cNvPr id="8" name="Picture 7" descr="uwlogo">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b="21387"/>
        <a:stretch>
          <a:fillRect/>
        </a:stretch>
      </xdr:blipFill>
      <xdr:spPr bwMode="auto">
        <a:xfrm>
          <a:off x="1628775" y="9315450"/>
          <a:ext cx="2428875"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4600575</xdr:colOff>
      <xdr:row>37</xdr:row>
      <xdr:rowOff>152400</xdr:rowOff>
    </xdr:from>
    <xdr:to>
      <xdr:col>2</xdr:col>
      <xdr:colOff>6600825</xdr:colOff>
      <xdr:row>40</xdr:row>
      <xdr:rowOff>180975</xdr:rowOff>
    </xdr:to>
    <xdr:pic>
      <xdr:nvPicPr>
        <xdr:cNvPr id="9" name="Picture 5" descr="MRM voor werken en wonen x90">
          <a:extLst>
            <a:ext uri="{FF2B5EF4-FFF2-40B4-BE49-F238E27FC236}">
              <a16:creationId xmlns:a16="http://schemas.microsoft.com/office/drawing/2014/main" id="{00000000-0008-0000-0000-000009000000}"/>
            </a:ext>
          </a:extLst>
        </xdr:cNvPr>
        <xdr:cNvPicPr>
          <a:picLocks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019925" y="9363075"/>
          <a:ext cx="2000250"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2219324</xdr:colOff>
      <xdr:row>37</xdr:row>
      <xdr:rowOff>28575</xdr:rowOff>
    </xdr:from>
    <xdr:to>
      <xdr:col>2</xdr:col>
      <xdr:colOff>4114799</xdr:colOff>
      <xdr:row>41</xdr:row>
      <xdr:rowOff>190012</xdr:rowOff>
    </xdr:to>
    <xdr:pic>
      <xdr:nvPicPr>
        <xdr:cNvPr id="10" name="Picture 9" descr="Logo ECWF Energie">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638674" y="9239250"/>
          <a:ext cx="1895475" cy="9234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7096124</xdr:colOff>
      <xdr:row>38</xdr:row>
      <xdr:rowOff>9526</xdr:rowOff>
    </xdr:from>
    <xdr:to>
      <xdr:col>2</xdr:col>
      <xdr:colOff>8686799</xdr:colOff>
      <xdr:row>41</xdr:row>
      <xdr:rowOff>89526</xdr:rowOff>
    </xdr:to>
    <xdr:pic>
      <xdr:nvPicPr>
        <xdr:cNvPr id="11" name="Picture 17">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9515474" y="9410701"/>
          <a:ext cx="1590675" cy="651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43</xdr:row>
      <xdr:rowOff>0</xdr:rowOff>
    </xdr:from>
    <xdr:to>
      <xdr:col>2</xdr:col>
      <xdr:colOff>3771900</xdr:colOff>
      <xdr:row>51</xdr:row>
      <xdr:rowOff>36830</xdr:rowOff>
    </xdr:to>
    <xdr:sp macro="" textlink="">
      <xdr:nvSpPr>
        <xdr:cNvPr id="12" name="Text Box 307">
          <a:extLst>
            <a:ext uri="{FF2B5EF4-FFF2-40B4-BE49-F238E27FC236}">
              <a16:creationId xmlns:a16="http://schemas.microsoft.com/office/drawing/2014/main" id="{00000000-0008-0000-0000-00000C000000}"/>
            </a:ext>
          </a:extLst>
        </xdr:cNvPr>
        <xdr:cNvSpPr txBox="1">
          <a:spLocks noChangeArrowheads="1"/>
        </xdr:cNvSpPr>
      </xdr:nvSpPr>
      <xdr:spPr bwMode="auto">
        <a:xfrm>
          <a:off x="342900" y="12134850"/>
          <a:ext cx="5848350" cy="1560830"/>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spAutoFit/>
        </a:bodyPr>
        <a:lstStyle/>
        <a:p>
          <a:pPr>
            <a:spcAft>
              <a:spcPts val="0"/>
            </a:spcAft>
          </a:pPr>
          <a:r>
            <a:rPr lang="nl-NL" sz="1000" i="1">
              <a:solidFill>
                <a:srgbClr val="000000"/>
              </a:solidFill>
              <a:effectLst/>
              <a:latin typeface="Minion Pro Disp"/>
              <a:ea typeface="Calibri"/>
              <a:cs typeface="Times New Roman"/>
            </a:rPr>
            <a:t>© 2016 TNO, Den Haag (compilatie). Alle rechten voorbehouden. Delen van dit document zijn door derden verzorgd en worden door TNO onder licentie hergebruikt. </a:t>
          </a:r>
          <a:r>
            <a:rPr lang="nl-NL" sz="1000" i="1">
              <a:effectLst/>
              <a:latin typeface="Minion Pro Disp"/>
              <a:ea typeface="Calibri"/>
              <a:cs typeface="Times New Roman"/>
            </a:rPr>
            <a:t>Niets uit deze uitgave mag worden verveelvoudigd, opgeslagen in een geautomatiseerd gegevensbestand of openbaar gemaakt worden in enige vorm of op enige wijze, hetzij elektronisch, mechanisch of door fotokopieën, opname, of op enige andere manier, zonder voorafgaande schriftelijke toestemming van de uitgever. </a:t>
          </a:r>
          <a:r>
            <a:rPr lang="nl-NL" sz="1000" i="1">
              <a:solidFill>
                <a:srgbClr val="000000"/>
              </a:solidFill>
              <a:effectLst/>
              <a:latin typeface="Minion Pro Disp"/>
              <a:ea typeface="Calibri"/>
              <a:cs typeface="Times New Roman"/>
            </a:rPr>
            <a:t>Hoewel dit document met de grootste zorg is samengesteld kunnen onjuistheden of omissies niet geheel worden uitgesloten. TNO aanvaardt derhalve geen aansprakelijkheid voor schade die eventueel mocht voortvloeien uit uw gebruik van dit document. </a:t>
          </a:r>
          <a:endParaRPr lang="nl-NL" sz="1200">
            <a:effectLst/>
            <a:latin typeface="Minion Pro Disp"/>
            <a:ea typeface="Calibri"/>
            <a:cs typeface="Times New Roman"/>
          </a:endParaRPr>
        </a:p>
        <a:p>
          <a:pPr>
            <a:spcAft>
              <a:spcPts val="0"/>
            </a:spcAft>
          </a:pPr>
          <a:r>
            <a:rPr lang="nl-NL" sz="1000" i="1">
              <a:solidFill>
                <a:srgbClr val="000000"/>
              </a:solidFill>
              <a:effectLst/>
              <a:latin typeface="Minion Pro Disp"/>
              <a:ea typeface="Calibri"/>
              <a:cs typeface="Times New Roman"/>
            </a:rPr>
            <a:t>Volledigheidshalve maken wij u erop attent dat bij verwijzingen in andere publicaties naar TNO als auteur van dit document geen gebruik mag worden gemaakt van het TNO logo.</a:t>
          </a:r>
          <a:endParaRPr lang="nl-NL" sz="1200">
            <a:effectLst/>
            <a:latin typeface="Minion Pro Disp"/>
            <a:ea typeface="Calibri"/>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41"/>
  <sheetViews>
    <sheetView showGridLines="0" workbookViewId="0">
      <selection activeCell="B8" sqref="B8"/>
    </sheetView>
  </sheetViews>
  <sheetFormatPr defaultRowHeight="15" x14ac:dyDescent="0.25"/>
  <cols>
    <col min="1" max="1" width="5.140625" customWidth="1"/>
    <col min="2" max="2" width="31.140625" customWidth="1"/>
    <col min="3" max="3" width="166.7109375" customWidth="1"/>
  </cols>
  <sheetData>
    <row r="2" spans="2:3" ht="68.25" customHeight="1" x14ac:dyDescent="0.25"/>
    <row r="3" spans="2:3" ht="15.75" customHeight="1" x14ac:dyDescent="0.25">
      <c r="C3" s="135" t="s">
        <v>152</v>
      </c>
    </row>
    <row r="4" spans="2:3" ht="15.75" customHeight="1" x14ac:dyDescent="0.25">
      <c r="C4" s="135" t="s">
        <v>153</v>
      </c>
    </row>
    <row r="5" spans="2:3" ht="15.75" customHeight="1" x14ac:dyDescent="0.25">
      <c r="C5" s="135" t="s">
        <v>154</v>
      </c>
    </row>
    <row r="6" spans="2:3" ht="15.75" customHeight="1" x14ac:dyDescent="0.25">
      <c r="C6" t="s">
        <v>155</v>
      </c>
    </row>
    <row r="7" spans="2:3" ht="15.75" thickBot="1" x14ac:dyDescent="0.3"/>
    <row r="8" spans="2:3" s="63" customFormat="1" ht="32.25" thickBot="1" x14ac:dyDescent="0.55000000000000004">
      <c r="B8" s="119" t="s">
        <v>112</v>
      </c>
    </row>
    <row r="9" spans="2:3" ht="31.5" x14ac:dyDescent="0.5">
      <c r="C9" s="121" t="s">
        <v>105</v>
      </c>
    </row>
    <row r="10" spans="2:3" ht="31.5" x14ac:dyDescent="0.5">
      <c r="C10" s="122" t="s">
        <v>109</v>
      </c>
    </row>
    <row r="11" spans="2:3" ht="31.5" x14ac:dyDescent="0.5">
      <c r="C11" s="122" t="s">
        <v>106</v>
      </c>
    </row>
    <row r="12" spans="2:3" ht="31.5" x14ac:dyDescent="0.5">
      <c r="C12" s="122" t="s">
        <v>107</v>
      </c>
    </row>
    <row r="13" spans="2:3" ht="32.25" thickBot="1" x14ac:dyDescent="0.55000000000000004">
      <c r="C13" s="120" t="s">
        <v>108</v>
      </c>
    </row>
    <row r="14" spans="2:3" ht="61.5" customHeight="1" x14ac:dyDescent="0.25"/>
    <row r="15" spans="2:3" ht="31.5" x14ac:dyDescent="0.5">
      <c r="B15" s="112" t="s">
        <v>104</v>
      </c>
    </row>
    <row r="16" spans="2:3" ht="15.75" thickBot="1" x14ac:dyDescent="0.3"/>
    <row r="17" spans="2:3" x14ac:dyDescent="0.25">
      <c r="B17" s="108" t="s">
        <v>110</v>
      </c>
      <c r="C17" s="109"/>
    </row>
    <row r="18" spans="2:3" x14ac:dyDescent="0.25">
      <c r="B18" s="110" t="s">
        <v>136</v>
      </c>
      <c r="C18" s="105" t="s">
        <v>138</v>
      </c>
    </row>
    <row r="19" spans="2:3" x14ac:dyDescent="0.25">
      <c r="B19" s="104" t="s">
        <v>137</v>
      </c>
      <c r="C19" s="38" t="s">
        <v>135</v>
      </c>
    </row>
    <row r="20" spans="2:3" x14ac:dyDescent="0.25">
      <c r="B20" s="104" t="s">
        <v>111</v>
      </c>
      <c r="C20" s="105" t="s">
        <v>134</v>
      </c>
    </row>
    <row r="21" spans="2:3" x14ac:dyDescent="0.25">
      <c r="B21" s="104" t="s">
        <v>131</v>
      </c>
      <c r="C21" s="105" t="s">
        <v>150</v>
      </c>
    </row>
    <row r="22" spans="2:3" ht="15.75" thickBot="1" x14ac:dyDescent="0.3">
      <c r="B22" s="106" t="s">
        <v>132</v>
      </c>
      <c r="C22" s="107" t="s">
        <v>133</v>
      </c>
    </row>
    <row r="23" spans="2:3" ht="18.75" customHeight="1" thickBot="1" x14ac:dyDescent="0.3">
      <c r="B23" s="65"/>
      <c r="C23" s="65"/>
    </row>
    <row r="24" spans="2:3" x14ac:dyDescent="0.25">
      <c r="B24" s="111" t="s">
        <v>145</v>
      </c>
      <c r="C24" s="115"/>
    </row>
    <row r="25" spans="2:3" ht="45" x14ac:dyDescent="0.25">
      <c r="B25" s="113" t="s">
        <v>139</v>
      </c>
      <c r="C25" s="116" t="s">
        <v>115</v>
      </c>
    </row>
    <row r="26" spans="2:3" ht="21" customHeight="1" x14ac:dyDescent="0.25">
      <c r="B26" s="114" t="s">
        <v>140</v>
      </c>
      <c r="C26" s="117" t="s">
        <v>144</v>
      </c>
    </row>
    <row r="27" spans="2:3" ht="45" x14ac:dyDescent="0.25">
      <c r="B27" s="114" t="s">
        <v>141</v>
      </c>
      <c r="C27" s="118" t="s">
        <v>116</v>
      </c>
    </row>
    <row r="28" spans="2:3" x14ac:dyDescent="0.25">
      <c r="B28" s="114" t="s">
        <v>142</v>
      </c>
      <c r="C28" s="117" t="s">
        <v>113</v>
      </c>
    </row>
    <row r="29" spans="2:3" ht="15.75" thickBot="1" x14ac:dyDescent="0.3">
      <c r="B29" s="106" t="s">
        <v>143</v>
      </c>
      <c r="C29" s="107" t="s">
        <v>114</v>
      </c>
    </row>
    <row r="30" spans="2:3" x14ac:dyDescent="0.25">
      <c r="B30" s="129"/>
      <c r="C30" s="129"/>
    </row>
    <row r="31" spans="2:3" x14ac:dyDescent="0.25">
      <c r="B31" s="129"/>
      <c r="C31" s="129"/>
    </row>
    <row r="32" spans="2:3" ht="15.75" thickBot="1" x14ac:dyDescent="0.3"/>
    <row r="33" spans="2:3" ht="31.5" x14ac:dyDescent="0.5">
      <c r="B33" s="127" t="s">
        <v>147</v>
      </c>
      <c r="C33" s="128"/>
    </row>
    <row r="34" spans="2:3" ht="15.75" thickBot="1" x14ac:dyDescent="0.3">
      <c r="B34" s="39" t="s">
        <v>148</v>
      </c>
      <c r="C34" s="7"/>
    </row>
    <row r="37" spans="2:3" x14ac:dyDescent="0.25">
      <c r="B37" s="64" t="s">
        <v>156</v>
      </c>
    </row>
    <row r="39" spans="2:3" x14ac:dyDescent="0.25">
      <c r="B39" s="136"/>
    </row>
    <row r="41" spans="2:3" x14ac:dyDescent="0.25">
      <c r="B41" s="136"/>
    </row>
  </sheetData>
  <sheetProtection password="EA5E" sheet="1" objects="1" scenarios="1"/>
  <hyperlinks>
    <hyperlink ref="C9" location="'1. Gegevens PM en Leverancier'!A1" display="Gegevens: Parkmanager en Leverancier" xr:uid="{00000000-0004-0000-0000-000000000000}"/>
    <hyperlink ref="C10" location="'2. BC Bedrijf'!A1" display="Business case: Bedrijf" xr:uid="{00000000-0004-0000-0000-000001000000}"/>
    <hyperlink ref="C11" location="'3. Bedrijvenoverzicht'!A1" display="Bedrijvenoverzicht" xr:uid="{00000000-0004-0000-0000-000002000000}"/>
    <hyperlink ref="C12" location="'4. BC Leverancier'!A1" display="Business Case: Leverancier" xr:uid="{00000000-0004-0000-0000-000003000000}"/>
    <hyperlink ref="C13" location="'5. BC Parkmanager'!A1" display="Business Case: Parkmanager" xr:uid="{00000000-0004-0000-0000-000004000000}"/>
  </hyperlink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G35"/>
  <sheetViews>
    <sheetView showGridLines="0" workbookViewId="0"/>
  </sheetViews>
  <sheetFormatPr defaultRowHeight="15" x14ac:dyDescent="0.25"/>
  <cols>
    <col min="1" max="1" width="4.85546875" customWidth="1"/>
    <col min="2" max="2" width="39.5703125" customWidth="1"/>
    <col min="4" max="4" width="11.5703125" customWidth="1"/>
    <col min="5" max="5" width="5.42578125" customWidth="1"/>
    <col min="6" max="6" width="27.7109375" customWidth="1"/>
    <col min="7" max="7" width="10.85546875" customWidth="1"/>
    <col min="8" max="8" width="11.5703125" customWidth="1"/>
  </cols>
  <sheetData>
    <row r="1" spans="2:6" ht="15.75" thickBot="1" x14ac:dyDescent="0.3"/>
    <row r="2" spans="2:6" ht="15.75" thickBot="1" x14ac:dyDescent="0.3">
      <c r="B2" s="11" t="s">
        <v>118</v>
      </c>
      <c r="C2" s="34"/>
      <c r="D2" s="35"/>
      <c r="F2" s="123" t="s">
        <v>146</v>
      </c>
    </row>
    <row r="3" spans="2:6" x14ac:dyDescent="0.25">
      <c r="B3" s="36"/>
      <c r="C3" s="37"/>
      <c r="D3" s="38"/>
    </row>
    <row r="4" spans="2:6" x14ac:dyDescent="0.25">
      <c r="B4" s="36" t="s">
        <v>10</v>
      </c>
      <c r="C4" s="137">
        <v>75</v>
      </c>
      <c r="D4" s="83" t="s">
        <v>26</v>
      </c>
    </row>
    <row r="5" spans="2:6" x14ac:dyDescent="0.25">
      <c r="B5" s="36" t="s">
        <v>11</v>
      </c>
      <c r="C5" s="137">
        <v>4</v>
      </c>
      <c r="D5" s="83" t="s">
        <v>22</v>
      </c>
    </row>
    <row r="6" spans="2:6" x14ac:dyDescent="0.25">
      <c r="B6" s="36" t="s">
        <v>12</v>
      </c>
      <c r="C6" s="137">
        <v>4</v>
      </c>
      <c r="D6" s="83" t="s">
        <v>22</v>
      </c>
    </row>
    <row r="7" spans="2:6" x14ac:dyDescent="0.25">
      <c r="B7" s="36" t="s">
        <v>13</v>
      </c>
      <c r="C7" s="137">
        <v>2</v>
      </c>
      <c r="D7" s="83" t="s">
        <v>27</v>
      </c>
    </row>
    <row r="8" spans="2:6" x14ac:dyDescent="0.25">
      <c r="B8" s="36" t="s">
        <v>14</v>
      </c>
      <c r="C8" s="137">
        <v>4</v>
      </c>
      <c r="D8" s="83" t="s">
        <v>27</v>
      </c>
    </row>
    <row r="9" spans="2:6" x14ac:dyDescent="0.25">
      <c r="B9" s="36" t="s">
        <v>103</v>
      </c>
      <c r="C9" s="137">
        <v>15</v>
      </c>
      <c r="D9" s="83" t="s">
        <v>29</v>
      </c>
    </row>
    <row r="10" spans="2:6" x14ac:dyDescent="0.25">
      <c r="B10" s="36" t="s">
        <v>4</v>
      </c>
      <c r="C10" s="137">
        <v>400</v>
      </c>
      <c r="D10" s="83" t="s">
        <v>26</v>
      </c>
    </row>
    <row r="11" spans="2:6" ht="15.75" thickBot="1" x14ac:dyDescent="0.3">
      <c r="B11" s="39" t="s">
        <v>65</v>
      </c>
      <c r="C11" s="138">
        <v>0</v>
      </c>
      <c r="D11" s="84" t="s">
        <v>26</v>
      </c>
    </row>
    <row r="12" spans="2:6" ht="15.75" thickBot="1" x14ac:dyDescent="0.3">
      <c r="C12" s="54"/>
      <c r="D12" s="124"/>
    </row>
    <row r="13" spans="2:6" x14ac:dyDescent="0.25">
      <c r="B13" s="11" t="s">
        <v>117</v>
      </c>
      <c r="C13" s="55"/>
      <c r="D13" s="125"/>
    </row>
    <row r="14" spans="2:6" x14ac:dyDescent="0.25">
      <c r="B14" s="8"/>
      <c r="C14" s="56"/>
      <c r="D14" s="83"/>
    </row>
    <row r="15" spans="2:6" x14ac:dyDescent="0.25">
      <c r="B15" s="21" t="s">
        <v>63</v>
      </c>
      <c r="C15" s="56"/>
      <c r="D15" s="83"/>
    </row>
    <row r="16" spans="2:6" x14ac:dyDescent="0.25">
      <c r="B16" s="3" t="s">
        <v>71</v>
      </c>
      <c r="C16" s="137">
        <v>35</v>
      </c>
      <c r="D16" s="83" t="s">
        <v>28</v>
      </c>
    </row>
    <row r="17" spans="2:7" x14ac:dyDescent="0.25">
      <c r="B17" s="3" t="s">
        <v>72</v>
      </c>
      <c r="C17" s="137">
        <v>10</v>
      </c>
      <c r="D17" s="83" t="s">
        <v>26</v>
      </c>
    </row>
    <row r="18" spans="2:7" x14ac:dyDescent="0.25">
      <c r="B18" s="3" t="s">
        <v>44</v>
      </c>
      <c r="C18" s="137">
        <v>30</v>
      </c>
      <c r="D18" s="83" t="s">
        <v>26</v>
      </c>
    </row>
    <row r="19" spans="2:7" x14ac:dyDescent="0.25">
      <c r="B19" s="3" t="s">
        <v>20</v>
      </c>
      <c r="C19" s="137">
        <v>35</v>
      </c>
      <c r="D19" s="83" t="s">
        <v>31</v>
      </c>
    </row>
    <row r="20" spans="2:7" x14ac:dyDescent="0.25">
      <c r="B20" s="3" t="s">
        <v>68</v>
      </c>
      <c r="C20" s="137">
        <v>40000</v>
      </c>
      <c r="D20" s="83" t="s">
        <v>70</v>
      </c>
    </row>
    <row r="21" spans="2:7" x14ac:dyDescent="0.25">
      <c r="B21" s="3"/>
      <c r="C21" s="56"/>
      <c r="D21" s="83"/>
    </row>
    <row r="22" spans="2:7" x14ac:dyDescent="0.25">
      <c r="B22" s="21" t="s">
        <v>64</v>
      </c>
      <c r="C22" s="56"/>
      <c r="D22" s="83"/>
    </row>
    <row r="23" spans="2:7" x14ac:dyDescent="0.25">
      <c r="B23" s="3" t="s">
        <v>17</v>
      </c>
      <c r="C23" s="137">
        <v>3000</v>
      </c>
      <c r="D23" s="83" t="s">
        <v>28</v>
      </c>
    </row>
    <row r="24" spans="2:7" x14ac:dyDescent="0.25">
      <c r="B24" s="3" t="s">
        <v>21</v>
      </c>
      <c r="C24" s="137">
        <v>5</v>
      </c>
      <c r="D24" s="83" t="s">
        <v>24</v>
      </c>
    </row>
    <row r="25" spans="2:7" x14ac:dyDescent="0.25">
      <c r="B25" s="3" t="s">
        <v>19</v>
      </c>
      <c r="C25" s="137">
        <v>10</v>
      </c>
      <c r="D25" s="83" t="s">
        <v>24</v>
      </c>
    </row>
    <row r="26" spans="2:7" x14ac:dyDescent="0.25">
      <c r="B26" s="17" t="s">
        <v>49</v>
      </c>
      <c r="C26" s="137">
        <v>5</v>
      </c>
      <c r="D26" s="83" t="s">
        <v>22</v>
      </c>
    </row>
    <row r="27" spans="2:7" ht="15.75" thickBot="1" x14ac:dyDescent="0.3">
      <c r="B27" s="18" t="s">
        <v>50</v>
      </c>
      <c r="C27" s="138">
        <v>75</v>
      </c>
      <c r="D27" s="126" t="s">
        <v>28</v>
      </c>
    </row>
    <row r="28" spans="2:7" ht="15.75" thickBot="1" x14ac:dyDescent="0.3"/>
    <row r="29" spans="2:7" x14ac:dyDescent="0.25">
      <c r="B29" s="41" t="s">
        <v>97</v>
      </c>
      <c r="C29" s="31"/>
      <c r="D29" s="31"/>
      <c r="E29" s="31"/>
      <c r="F29" s="31"/>
      <c r="G29" s="32"/>
    </row>
    <row r="30" spans="2:7" x14ac:dyDescent="0.25">
      <c r="B30" s="36"/>
      <c r="C30" s="37"/>
      <c r="D30" s="37"/>
      <c r="E30" s="37"/>
      <c r="F30" s="37"/>
      <c r="G30" s="38"/>
    </row>
    <row r="31" spans="2:7" x14ac:dyDescent="0.25">
      <c r="B31" s="13" t="s">
        <v>95</v>
      </c>
      <c r="C31" s="72"/>
      <c r="D31" s="72"/>
      <c r="E31" s="72"/>
      <c r="F31" s="72"/>
      <c r="G31" s="33"/>
    </row>
    <row r="32" spans="2:7" x14ac:dyDescent="0.25">
      <c r="B32" s="13" t="s">
        <v>94</v>
      </c>
      <c r="C32" s="72"/>
      <c r="D32" s="72"/>
      <c r="E32" s="72"/>
      <c r="F32" s="72"/>
      <c r="G32" s="33"/>
    </row>
    <row r="33" spans="2:7" x14ac:dyDescent="0.25">
      <c r="B33" s="36"/>
      <c r="C33" s="37"/>
      <c r="D33" s="37"/>
      <c r="E33" s="37"/>
      <c r="F33" s="37"/>
      <c r="G33" s="38"/>
    </row>
    <row r="34" spans="2:7" x14ac:dyDescent="0.25">
      <c r="B34" s="67" t="s">
        <v>19</v>
      </c>
      <c r="C34" s="68"/>
      <c r="D34" s="68"/>
      <c r="E34" s="68"/>
      <c r="F34" s="68">
        <f>'1. Gegevens PM en Leverancier'!C25</f>
        <v>10</v>
      </c>
      <c r="G34" s="73" t="s">
        <v>24</v>
      </c>
    </row>
    <row r="35" spans="2:7" ht="15.75" thickBot="1" x14ac:dyDescent="0.3">
      <c r="B35" s="69" t="s">
        <v>96</v>
      </c>
      <c r="C35" s="70"/>
      <c r="D35" s="70"/>
      <c r="E35" s="70"/>
      <c r="F35" s="71">
        <f>(100*(C23+C26*C27))/(C25-C24)</f>
        <v>67500</v>
      </c>
      <c r="G35" s="74" t="s">
        <v>28</v>
      </c>
    </row>
  </sheetData>
  <sheetProtection password="EA5E" sheet="1" objects="1" scenarios="1"/>
  <hyperlinks>
    <hyperlink ref="F2" location="'0. Startpagina'!A1" display="Ga naar de STARTPAGINA" xr:uid="{00000000-0004-0000-0100-000000000000}"/>
  </hyperlink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N49"/>
  <sheetViews>
    <sheetView showGridLines="0" tabSelected="1" topLeftCell="A19" workbookViewId="0">
      <selection activeCell="E17" sqref="E17"/>
    </sheetView>
  </sheetViews>
  <sheetFormatPr defaultRowHeight="15" x14ac:dyDescent="0.25"/>
  <cols>
    <col min="1" max="1" width="4.28515625" customWidth="1"/>
    <col min="2" max="2" width="51.5703125" customWidth="1"/>
    <col min="3" max="3" width="14.7109375" customWidth="1"/>
    <col min="4" max="4" width="16.5703125" customWidth="1"/>
    <col min="5" max="5" width="4.85546875" customWidth="1"/>
    <col min="6" max="6" width="25.5703125" bestFit="1" customWidth="1"/>
    <col min="7" max="7" width="11.140625" customWidth="1"/>
    <col min="8" max="8" width="14.140625" customWidth="1"/>
    <col min="9" max="9" width="13.5703125" customWidth="1"/>
  </cols>
  <sheetData>
    <row r="1" spans="2:14" ht="15.75" thickBot="1" x14ac:dyDescent="0.3"/>
    <row r="2" spans="2:14" ht="15.75" thickBot="1" x14ac:dyDescent="0.3">
      <c r="B2" s="11" t="s">
        <v>75</v>
      </c>
      <c r="C2" s="34"/>
      <c r="D2" s="35"/>
      <c r="F2" s="123" t="s">
        <v>146</v>
      </c>
      <c r="G2" s="22"/>
      <c r="H2" s="22" t="s">
        <v>77</v>
      </c>
      <c r="I2" s="22"/>
    </row>
    <row r="3" spans="2:14" x14ac:dyDescent="0.25">
      <c r="B3" s="6"/>
      <c r="C3" s="37"/>
      <c r="D3" s="38"/>
      <c r="E3" s="145"/>
      <c r="F3" s="145"/>
      <c r="G3" s="22"/>
      <c r="H3" s="22" t="s">
        <v>78</v>
      </c>
      <c r="I3" s="22"/>
      <c r="J3" s="145"/>
      <c r="K3" s="145"/>
      <c r="L3" s="145"/>
      <c r="M3" s="145"/>
      <c r="N3" s="145"/>
    </row>
    <row r="4" spans="2:14" x14ac:dyDescent="0.25">
      <c r="B4" s="21" t="s">
        <v>101</v>
      </c>
      <c r="C4" s="37"/>
      <c r="D4" s="40"/>
      <c r="E4" s="145"/>
      <c r="F4" s="145"/>
      <c r="G4" s="22"/>
      <c r="H4" s="22"/>
      <c r="I4" s="22"/>
      <c r="J4" s="145"/>
      <c r="K4" s="145"/>
      <c r="L4" s="145"/>
      <c r="M4" s="145"/>
      <c r="N4" s="145"/>
    </row>
    <row r="5" spans="2:14" x14ac:dyDescent="0.25">
      <c r="B5" s="36" t="s">
        <v>15</v>
      </c>
      <c r="C5" s="137">
        <v>20</v>
      </c>
      <c r="D5" s="83" t="s">
        <v>29</v>
      </c>
      <c r="E5" s="145"/>
      <c r="F5" s="145"/>
      <c r="G5" s="22"/>
      <c r="H5" s="148" t="s">
        <v>157</v>
      </c>
      <c r="I5" s="22"/>
      <c r="J5" s="145"/>
      <c r="K5" s="145"/>
      <c r="L5" s="145"/>
      <c r="M5" s="145"/>
      <c r="N5" s="145"/>
    </row>
    <row r="6" spans="2:14" x14ac:dyDescent="0.25">
      <c r="B6" s="36" t="s">
        <v>32</v>
      </c>
      <c r="C6" s="139">
        <v>58</v>
      </c>
      <c r="D6" s="83" t="s">
        <v>31</v>
      </c>
      <c r="E6" s="145"/>
      <c r="F6" s="145"/>
      <c r="G6" s="22"/>
      <c r="H6" s="149" t="s">
        <v>158</v>
      </c>
      <c r="I6" s="22"/>
      <c r="J6" s="145"/>
      <c r="K6" s="145"/>
      <c r="L6" s="145"/>
      <c r="M6" s="145"/>
      <c r="N6" s="145"/>
    </row>
    <row r="7" spans="2:14" x14ac:dyDescent="0.25">
      <c r="B7" s="36" t="s">
        <v>69</v>
      </c>
      <c r="C7" s="137">
        <v>10000</v>
      </c>
      <c r="D7" s="83" t="s">
        <v>70</v>
      </c>
      <c r="E7" s="145"/>
      <c r="F7" s="145"/>
      <c r="G7" s="22"/>
      <c r="H7" s="149" t="s">
        <v>159</v>
      </c>
      <c r="I7" s="22"/>
      <c r="J7" s="145"/>
      <c r="K7" s="145"/>
      <c r="L7" s="145"/>
      <c r="M7" s="145"/>
      <c r="N7" s="145"/>
    </row>
    <row r="8" spans="2:14" x14ac:dyDescent="0.25">
      <c r="B8" s="36" t="s">
        <v>67</v>
      </c>
      <c r="C8" s="139">
        <v>3.5</v>
      </c>
      <c r="D8" s="83" t="s">
        <v>28</v>
      </c>
      <c r="E8" s="145"/>
      <c r="F8" s="145"/>
      <c r="G8" s="22"/>
      <c r="H8" s="149" t="s">
        <v>160</v>
      </c>
      <c r="I8" s="22"/>
      <c r="J8" s="145"/>
      <c r="K8" s="145"/>
      <c r="L8" s="145"/>
      <c r="M8" s="145"/>
      <c r="N8" s="145"/>
    </row>
    <row r="9" spans="2:14" x14ac:dyDescent="0.25">
      <c r="B9" s="36" t="s">
        <v>30</v>
      </c>
      <c r="C9" s="139">
        <v>12</v>
      </c>
      <c r="D9" s="83" t="s">
        <v>22</v>
      </c>
      <c r="E9" s="145"/>
      <c r="F9" s="145"/>
      <c r="G9" s="22"/>
      <c r="H9" s="149" t="s">
        <v>161</v>
      </c>
      <c r="I9" s="22"/>
      <c r="J9" s="145"/>
      <c r="K9" s="145"/>
      <c r="L9" s="145"/>
      <c r="M9" s="145"/>
      <c r="N9" s="145"/>
    </row>
    <row r="10" spans="2:14" x14ac:dyDescent="0.25">
      <c r="B10" s="36" t="s">
        <v>16</v>
      </c>
      <c r="C10" s="139">
        <v>0.12</v>
      </c>
      <c r="D10" s="83" t="s">
        <v>28</v>
      </c>
      <c r="E10" s="145"/>
      <c r="F10" s="145"/>
      <c r="G10" s="22"/>
      <c r="H10" s="22"/>
      <c r="I10" s="22"/>
      <c r="J10" s="145"/>
      <c r="K10" s="145"/>
      <c r="L10" s="145"/>
      <c r="M10" s="145"/>
      <c r="N10" s="145"/>
    </row>
    <row r="11" spans="2:14" x14ac:dyDescent="0.25">
      <c r="B11" s="36"/>
      <c r="C11" s="47"/>
      <c r="D11" s="83"/>
      <c r="E11" s="145"/>
      <c r="F11" s="145"/>
      <c r="G11" s="22"/>
      <c r="H11" s="22"/>
      <c r="I11" s="22"/>
      <c r="J11" s="145"/>
      <c r="K11" s="145"/>
      <c r="L11" s="145"/>
      <c r="M11" s="145"/>
      <c r="N11" s="145"/>
    </row>
    <row r="12" spans="2:14" x14ac:dyDescent="0.25">
      <c r="B12" s="21" t="s">
        <v>64</v>
      </c>
      <c r="C12" s="47"/>
      <c r="D12" s="83"/>
      <c r="E12" s="145"/>
      <c r="F12" s="145"/>
      <c r="G12" s="22"/>
      <c r="H12" s="22"/>
      <c r="I12" s="22"/>
      <c r="J12" s="145"/>
      <c r="K12" s="145"/>
      <c r="L12" s="145"/>
      <c r="M12" s="145"/>
      <c r="N12" s="145"/>
    </row>
    <row r="13" spans="2:14" x14ac:dyDescent="0.25">
      <c r="B13" s="36" t="s">
        <v>74</v>
      </c>
      <c r="C13" s="139">
        <v>250</v>
      </c>
      <c r="D13" s="83" t="s">
        <v>73</v>
      </c>
      <c r="E13" s="145"/>
      <c r="F13" s="145"/>
      <c r="G13" s="22"/>
      <c r="H13" s="22"/>
      <c r="I13" s="22"/>
      <c r="J13" s="145"/>
      <c r="K13" s="145"/>
      <c r="L13" s="145"/>
      <c r="M13" s="145"/>
      <c r="N13" s="145"/>
    </row>
    <row r="14" spans="2:14" x14ac:dyDescent="0.25">
      <c r="B14" s="44" t="s">
        <v>79</v>
      </c>
      <c r="C14" s="139" t="s">
        <v>157</v>
      </c>
      <c r="D14" s="83" t="s">
        <v>28</v>
      </c>
      <c r="E14" s="145"/>
      <c r="F14" s="145"/>
      <c r="G14" s="145"/>
      <c r="H14" s="145"/>
      <c r="I14" s="145"/>
      <c r="J14" s="145"/>
      <c r="K14" s="145"/>
      <c r="L14" s="145"/>
      <c r="M14" s="145"/>
      <c r="N14" s="145"/>
    </row>
    <row r="15" spans="2:14" x14ac:dyDescent="0.25">
      <c r="B15" s="36"/>
      <c r="C15" s="37"/>
      <c r="D15" s="83"/>
      <c r="E15" s="145"/>
      <c r="F15" s="145"/>
      <c r="G15" s="145"/>
      <c r="H15" s="145"/>
      <c r="I15" s="145"/>
      <c r="J15" s="145"/>
      <c r="K15" s="145"/>
      <c r="L15" s="145"/>
      <c r="M15" s="145"/>
      <c r="N15" s="145"/>
    </row>
    <row r="16" spans="2:14" x14ac:dyDescent="0.25">
      <c r="B16" s="21" t="s">
        <v>120</v>
      </c>
      <c r="C16" s="47"/>
      <c r="D16" s="83"/>
      <c r="E16" s="145"/>
      <c r="F16" s="145"/>
      <c r="G16" s="145"/>
      <c r="H16" s="145"/>
      <c r="I16" s="145"/>
      <c r="J16" s="145"/>
      <c r="K16" s="145"/>
      <c r="L16" s="145"/>
      <c r="M16" s="145"/>
      <c r="N16" s="145"/>
    </row>
    <row r="17" spans="2:14" x14ac:dyDescent="0.25">
      <c r="B17" s="36" t="s">
        <v>121</v>
      </c>
      <c r="C17" s="139">
        <v>100</v>
      </c>
      <c r="D17" s="83" t="s">
        <v>122</v>
      </c>
      <c r="E17" s="145"/>
      <c r="F17" s="145"/>
      <c r="G17" s="145"/>
      <c r="H17" s="145"/>
      <c r="I17" s="145"/>
      <c r="J17" s="145"/>
      <c r="K17" s="145"/>
      <c r="L17" s="145"/>
      <c r="M17" s="145"/>
      <c r="N17" s="145"/>
    </row>
    <row r="18" spans="2:14" ht="17.25" customHeight="1" thickBot="1" x14ac:dyDescent="0.3">
      <c r="B18" s="39" t="s">
        <v>119</v>
      </c>
      <c r="C18" s="140">
        <v>50</v>
      </c>
      <c r="D18" s="84" t="s">
        <v>28</v>
      </c>
      <c r="E18" s="145"/>
      <c r="F18" s="145"/>
      <c r="G18" s="145"/>
      <c r="H18" s="145"/>
      <c r="I18" s="145"/>
      <c r="J18" s="145"/>
      <c r="K18" s="145"/>
      <c r="L18" s="145"/>
      <c r="M18" s="145"/>
      <c r="N18" s="145"/>
    </row>
    <row r="19" spans="2:14" ht="15.75" thickBot="1" x14ac:dyDescent="0.3">
      <c r="B19" s="4"/>
      <c r="C19" s="4"/>
      <c r="D19" s="4"/>
      <c r="E19" s="145"/>
      <c r="F19" s="145"/>
      <c r="G19" s="145"/>
      <c r="H19" s="146"/>
      <c r="I19" s="146"/>
      <c r="J19" s="145"/>
      <c r="K19" s="145"/>
      <c r="L19" s="145"/>
      <c r="M19" s="145"/>
      <c r="N19" s="145"/>
    </row>
    <row r="20" spans="2:14" x14ac:dyDescent="0.25">
      <c r="B20" s="41" t="s">
        <v>38</v>
      </c>
      <c r="C20" s="1"/>
      <c r="D20" s="2"/>
      <c r="E20" s="145"/>
      <c r="F20" s="145"/>
      <c r="G20" s="146"/>
      <c r="H20" s="146"/>
      <c r="I20" s="146"/>
      <c r="J20" s="146"/>
      <c r="K20" s="146"/>
      <c r="L20" s="145"/>
      <c r="M20" s="145"/>
      <c r="N20" s="145"/>
    </row>
    <row r="21" spans="2:14" x14ac:dyDescent="0.25">
      <c r="B21" s="3"/>
      <c r="C21" s="4"/>
      <c r="D21" s="5"/>
      <c r="E21" s="145"/>
      <c r="F21" s="145"/>
      <c r="G21" s="146"/>
      <c r="H21" s="146"/>
      <c r="I21" s="146"/>
      <c r="J21" s="146"/>
      <c r="K21" s="146"/>
      <c r="L21" s="145"/>
      <c r="M21" s="145"/>
      <c r="N21" s="145"/>
    </row>
    <row r="22" spans="2:14" x14ac:dyDescent="0.25">
      <c r="B22" s="12" t="s">
        <v>0</v>
      </c>
      <c r="C22" s="4"/>
      <c r="D22" s="5"/>
      <c r="E22" s="145"/>
      <c r="F22" s="145"/>
      <c r="G22" s="146"/>
      <c r="H22" s="146"/>
      <c r="I22" s="146"/>
      <c r="J22" s="146"/>
      <c r="K22" s="146"/>
      <c r="L22" s="145"/>
      <c r="M22" s="145"/>
      <c r="N22" s="145"/>
    </row>
    <row r="23" spans="2:14" x14ac:dyDescent="0.25">
      <c r="B23" s="3" t="s">
        <v>39</v>
      </c>
      <c r="C23" s="56">
        <f>C5*('1. Gegevens PM en Leverancier'!C16+'1. Gegevens PM en Leverancier'!C17)</f>
        <v>900</v>
      </c>
      <c r="D23" s="5" t="s">
        <v>28</v>
      </c>
      <c r="E23" s="145"/>
      <c r="F23" s="145"/>
      <c r="G23" s="147"/>
      <c r="H23" s="145"/>
      <c r="I23" s="146"/>
      <c r="J23" s="146"/>
      <c r="K23" s="146"/>
      <c r="L23" s="145"/>
      <c r="M23" s="145"/>
      <c r="N23" s="145"/>
    </row>
    <row r="24" spans="2:14" x14ac:dyDescent="0.25">
      <c r="B24" s="3" t="s">
        <v>40</v>
      </c>
      <c r="C24" s="56">
        <f>((100-C17)/100)*('1. Gegevens PM en Leverancier'!C24/100)*C23</f>
        <v>0</v>
      </c>
      <c r="D24" s="5" t="s">
        <v>28</v>
      </c>
      <c r="E24" s="145"/>
      <c r="F24" s="145"/>
      <c r="G24" s="147"/>
      <c r="H24" s="145"/>
      <c r="I24" s="146"/>
      <c r="J24" s="146"/>
      <c r="K24" s="146"/>
      <c r="L24" s="145"/>
      <c r="M24" s="145"/>
      <c r="N24" s="145"/>
    </row>
    <row r="25" spans="2:14" x14ac:dyDescent="0.25">
      <c r="B25" s="3" t="s">
        <v>66</v>
      </c>
      <c r="C25" s="56">
        <f>C18</f>
        <v>50</v>
      </c>
      <c r="D25" s="5" t="s">
        <v>28</v>
      </c>
      <c r="E25" s="145"/>
      <c r="F25" s="145"/>
      <c r="G25" s="147"/>
      <c r="H25" s="145"/>
      <c r="I25" s="146"/>
      <c r="J25" s="146"/>
      <c r="K25" s="146"/>
      <c r="L25" s="145"/>
      <c r="M25" s="145"/>
      <c r="N25" s="145"/>
    </row>
    <row r="26" spans="2:14" x14ac:dyDescent="0.25">
      <c r="B26" s="75" t="s">
        <v>5</v>
      </c>
      <c r="C26" s="76">
        <f>SUM(C23:C25)</f>
        <v>950</v>
      </c>
      <c r="D26" s="77" t="s">
        <v>26</v>
      </c>
      <c r="E26" s="145"/>
      <c r="F26" s="146"/>
      <c r="G26" s="147"/>
      <c r="H26" s="145"/>
      <c r="I26" s="146"/>
      <c r="J26" s="146"/>
      <c r="K26" s="146"/>
      <c r="L26" s="145"/>
      <c r="M26" s="145"/>
      <c r="N26" s="145"/>
    </row>
    <row r="27" spans="2:14" x14ac:dyDescent="0.25">
      <c r="B27" s="3"/>
      <c r="C27" s="56"/>
      <c r="D27" s="5"/>
      <c r="E27" s="145"/>
      <c r="F27" s="146"/>
      <c r="G27" s="145"/>
      <c r="H27" s="145"/>
      <c r="I27" s="146"/>
      <c r="J27" s="146"/>
      <c r="K27" s="146"/>
      <c r="L27" s="145"/>
      <c r="M27" s="145"/>
      <c r="N27" s="145"/>
    </row>
    <row r="28" spans="2:14" x14ac:dyDescent="0.25">
      <c r="B28" s="12" t="s">
        <v>8</v>
      </c>
      <c r="C28" s="56"/>
      <c r="D28" s="5"/>
      <c r="E28" s="145"/>
      <c r="F28" s="146"/>
      <c r="G28" s="146"/>
      <c r="H28" s="146"/>
      <c r="I28" s="146"/>
      <c r="J28" s="146"/>
      <c r="K28" s="146"/>
      <c r="L28" s="145"/>
      <c r="M28" s="145"/>
      <c r="N28" s="145"/>
    </row>
    <row r="29" spans="2:14" x14ac:dyDescent="0.25">
      <c r="B29" s="3" t="s">
        <v>18</v>
      </c>
      <c r="C29" s="56">
        <f>(C17/100)*('1. Gegevens PM en Leverancier'!C24/100)*C23</f>
        <v>45</v>
      </c>
      <c r="D29" s="16" t="s">
        <v>28</v>
      </c>
      <c r="E29" s="145"/>
      <c r="F29" s="146"/>
      <c r="G29" s="146"/>
      <c r="H29" s="146"/>
      <c r="I29" s="146"/>
      <c r="J29" s="146"/>
      <c r="K29" s="146"/>
      <c r="L29" s="145"/>
      <c r="M29" s="145"/>
      <c r="N29" s="145"/>
    </row>
    <row r="30" spans="2:14" x14ac:dyDescent="0.25">
      <c r="B30" s="3" t="s">
        <v>76</v>
      </c>
      <c r="C30" s="150">
        <f>IF(C14=H5,0,(IF(C14=H6,0.28*C23,IF(C14=H7,16568,IF(C14=H8,16568-0.0756*(C23-109574),(IF(C14=H9,0)))))))</f>
        <v>0</v>
      </c>
      <c r="D30" s="16" t="s">
        <v>26</v>
      </c>
      <c r="E30" s="145"/>
      <c r="F30" s="145"/>
      <c r="G30" s="146"/>
      <c r="H30" s="146"/>
      <c r="I30" s="146"/>
      <c r="J30" s="146"/>
      <c r="K30" s="146"/>
      <c r="L30" s="145"/>
      <c r="M30" s="145"/>
      <c r="N30" s="145"/>
    </row>
    <row r="31" spans="2:14" x14ac:dyDescent="0.25">
      <c r="B31" s="3" t="s">
        <v>41</v>
      </c>
      <c r="C31" s="56">
        <f>C37*C10</f>
        <v>165.60000000000005</v>
      </c>
      <c r="D31" s="16" t="s">
        <v>26</v>
      </c>
      <c r="E31" s="145"/>
      <c r="F31" s="145"/>
      <c r="G31" s="146"/>
      <c r="H31" s="146"/>
      <c r="I31" s="146"/>
      <c r="J31" s="146"/>
      <c r="K31" s="146"/>
      <c r="L31" s="145"/>
      <c r="M31" s="145"/>
      <c r="N31" s="145"/>
    </row>
    <row r="32" spans="2:14" x14ac:dyDescent="0.25">
      <c r="B32" s="14"/>
      <c r="C32" s="4"/>
      <c r="D32" s="5"/>
      <c r="E32" s="145"/>
      <c r="F32" s="145"/>
      <c r="G32" s="146"/>
      <c r="H32" s="146"/>
      <c r="I32" s="146"/>
      <c r="J32" s="146"/>
      <c r="K32" s="146"/>
      <c r="L32" s="145"/>
      <c r="M32" s="145"/>
      <c r="N32" s="145"/>
    </row>
    <row r="33" spans="2:14" ht="15.75" thickBot="1" x14ac:dyDescent="0.3">
      <c r="B33" s="69" t="s">
        <v>9</v>
      </c>
      <c r="C33" s="78">
        <f>(C26-C29-C30)/(C31)</f>
        <v>5.4649758454106268</v>
      </c>
      <c r="D33" s="79" t="s">
        <v>25</v>
      </c>
      <c r="E33" s="145"/>
      <c r="F33" s="146"/>
      <c r="G33" s="146"/>
      <c r="H33" s="146"/>
      <c r="I33" s="146"/>
      <c r="J33" s="146"/>
      <c r="K33" s="146"/>
      <c r="L33" s="145"/>
      <c r="M33" s="145"/>
      <c r="N33" s="145"/>
    </row>
    <row r="34" spans="2:14" ht="15.75" thickBot="1" x14ac:dyDescent="0.3">
      <c r="E34" s="145"/>
      <c r="F34" s="146"/>
      <c r="G34" s="146"/>
      <c r="H34" s="146"/>
      <c r="I34" s="146"/>
      <c r="J34" s="146"/>
      <c r="K34" s="146"/>
      <c r="L34" s="145"/>
      <c r="M34" s="145"/>
      <c r="N34" s="145"/>
    </row>
    <row r="35" spans="2:14" x14ac:dyDescent="0.25">
      <c r="B35" s="46" t="s">
        <v>100</v>
      </c>
      <c r="C35" s="82"/>
      <c r="D35" s="24"/>
      <c r="E35" s="145"/>
      <c r="F35" s="146"/>
      <c r="G35" s="146"/>
      <c r="H35" s="146"/>
      <c r="I35" s="146"/>
      <c r="J35" s="146"/>
      <c r="K35" s="146"/>
      <c r="L35" s="145"/>
      <c r="M35" s="145"/>
      <c r="N35" s="145"/>
    </row>
    <row r="36" spans="2:14" x14ac:dyDescent="0.25">
      <c r="B36" s="36"/>
      <c r="C36" s="49"/>
      <c r="D36" s="26"/>
      <c r="E36" s="145"/>
      <c r="F36" s="146"/>
      <c r="G36" s="146"/>
      <c r="H36" s="146"/>
      <c r="I36" s="146"/>
      <c r="J36" s="146"/>
      <c r="K36" s="146"/>
      <c r="L36" s="145"/>
      <c r="M36" s="145"/>
      <c r="N36" s="145"/>
    </row>
    <row r="37" spans="2:14" x14ac:dyDescent="0.25">
      <c r="B37" s="85" t="s">
        <v>123</v>
      </c>
      <c r="C37" s="86">
        <f>$C$5*($C$6/1000)*$C$9*$C$13-$C$5*('1. Gegevens PM en Leverancier'!$C$19/1000)*$C$9*$C$13</f>
        <v>1380.0000000000005</v>
      </c>
      <c r="D37" s="87" t="s">
        <v>23</v>
      </c>
      <c r="E37" s="145"/>
      <c r="F37" s="145"/>
      <c r="G37" s="146"/>
      <c r="H37" s="146"/>
      <c r="I37" s="146"/>
      <c r="J37" s="146"/>
      <c r="K37" s="146"/>
      <c r="L37" s="145"/>
      <c r="M37" s="145"/>
      <c r="N37" s="145"/>
    </row>
    <row r="38" spans="2:14" x14ac:dyDescent="0.25">
      <c r="B38" s="85"/>
      <c r="C38" s="86">
        <f>C37*3.6</f>
        <v>4968.0000000000018</v>
      </c>
      <c r="D38" s="87" t="s">
        <v>149</v>
      </c>
      <c r="E38" s="145"/>
      <c r="F38" s="145"/>
      <c r="G38" s="146"/>
      <c r="H38" s="146"/>
      <c r="I38" s="146"/>
      <c r="J38" s="146"/>
      <c r="K38" s="146"/>
      <c r="L38" s="145"/>
      <c r="M38" s="145"/>
      <c r="N38" s="145"/>
    </row>
    <row r="39" spans="2:14" x14ac:dyDescent="0.25">
      <c r="B39" s="88" t="s">
        <v>124</v>
      </c>
      <c r="C39" s="92">
        <f>$C$37/($C$5*($C$6/1000)*$C$9*$C$13)*100</f>
        <v>39.65517241379311</v>
      </c>
      <c r="D39" s="87" t="s">
        <v>24</v>
      </c>
      <c r="E39" s="145"/>
      <c r="F39" s="145"/>
      <c r="G39" s="146"/>
      <c r="H39" s="146"/>
      <c r="I39" s="146"/>
      <c r="J39" s="146"/>
      <c r="K39" s="146"/>
      <c r="L39" s="145"/>
      <c r="M39" s="145"/>
      <c r="N39" s="145"/>
    </row>
    <row r="40" spans="2:14" ht="15.75" thickBot="1" x14ac:dyDescent="0.3">
      <c r="B40" s="89" t="s">
        <v>125</v>
      </c>
      <c r="C40" s="90">
        <f>0.0005925*C37</f>
        <v>0.81765000000000032</v>
      </c>
      <c r="D40" s="91" t="s">
        <v>126</v>
      </c>
      <c r="G40" s="4"/>
      <c r="H40" s="4"/>
      <c r="I40" s="4"/>
      <c r="J40" s="4"/>
      <c r="K40" s="4"/>
    </row>
    <row r="41" spans="2:14" x14ac:dyDescent="0.25">
      <c r="B41" s="37"/>
      <c r="G41" s="4"/>
      <c r="I41" s="4"/>
      <c r="J41" s="4"/>
      <c r="K41" s="4"/>
      <c r="L41" s="4"/>
    </row>
    <row r="42" spans="2:14" x14ac:dyDescent="0.25">
      <c r="F42" s="4"/>
      <c r="G42" s="4"/>
      <c r="I42" s="4"/>
      <c r="J42" s="4"/>
      <c r="K42" s="4"/>
      <c r="L42" s="4"/>
    </row>
    <row r="43" spans="2:14" x14ac:dyDescent="0.25">
      <c r="F43" s="4"/>
      <c r="I43" s="4"/>
      <c r="J43" s="4"/>
      <c r="K43" s="4"/>
      <c r="L43" s="4"/>
    </row>
    <row r="44" spans="2:14" x14ac:dyDescent="0.25">
      <c r="F44" s="4"/>
      <c r="I44" s="4"/>
      <c r="J44" s="4"/>
      <c r="K44" s="4"/>
      <c r="L44" s="4"/>
    </row>
    <row r="45" spans="2:14" x14ac:dyDescent="0.25">
      <c r="I45" s="4"/>
      <c r="J45" s="4"/>
      <c r="K45" s="4"/>
      <c r="L45" s="4"/>
    </row>
    <row r="46" spans="2:14" x14ac:dyDescent="0.25">
      <c r="I46" s="4"/>
      <c r="J46" s="4"/>
      <c r="K46" s="4"/>
      <c r="L46" s="4"/>
    </row>
    <row r="47" spans="2:14" x14ac:dyDescent="0.25">
      <c r="I47" s="4"/>
      <c r="J47" s="4"/>
      <c r="K47" s="4"/>
      <c r="L47" s="4"/>
    </row>
    <row r="48" spans="2:14" x14ac:dyDescent="0.25">
      <c r="J48" s="4"/>
      <c r="K48" s="4"/>
      <c r="L48" s="4"/>
    </row>
    <row r="49" spans="11:12" x14ac:dyDescent="0.25">
      <c r="K49" s="4"/>
      <c r="L49" s="4"/>
    </row>
  </sheetData>
  <dataValidations count="1">
    <dataValidation type="list" allowBlank="1" showInputMessage="1" showErrorMessage="1" sqref="C14" xr:uid="{00000000-0002-0000-0200-000000000000}">
      <formula1>$H$5:$H$9</formula1>
    </dataValidation>
  </dataValidations>
  <hyperlinks>
    <hyperlink ref="F2" location="'0. Startpagina'!A1" display="Ga naar de STARTPAGINA" xr:uid="{00000000-0004-0000-0200-000000000000}"/>
  </hyperlink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J30"/>
  <sheetViews>
    <sheetView showGridLines="0" workbookViewId="0"/>
  </sheetViews>
  <sheetFormatPr defaultRowHeight="15" x14ac:dyDescent="0.25"/>
  <cols>
    <col min="1" max="1" width="4.85546875" customWidth="1"/>
    <col min="2" max="2" width="30" customWidth="1"/>
    <col min="3" max="3" width="20.7109375" customWidth="1"/>
    <col min="4" max="4" width="26" bestFit="1" customWidth="1"/>
    <col min="5" max="5" width="29.140625" bestFit="1" customWidth="1"/>
    <col min="6" max="6" width="22.28515625" customWidth="1"/>
    <col min="7" max="7" width="27.140625" customWidth="1"/>
    <col min="8" max="8" width="6.28515625" customWidth="1"/>
    <col min="9" max="9" width="25.85546875" customWidth="1"/>
  </cols>
  <sheetData>
    <row r="1" spans="2:10" ht="15.75" thickBot="1" x14ac:dyDescent="0.3"/>
    <row r="2" spans="2:10" ht="15.75" thickBot="1" x14ac:dyDescent="0.3">
      <c r="B2" s="11" t="s">
        <v>62</v>
      </c>
      <c r="C2" s="30"/>
      <c r="D2" s="34"/>
      <c r="E2" s="34"/>
      <c r="F2" s="34"/>
      <c r="G2" s="35"/>
      <c r="H2" s="37"/>
      <c r="I2" s="123" t="s">
        <v>146</v>
      </c>
      <c r="J2" s="64"/>
    </row>
    <row r="3" spans="2:10" x14ac:dyDescent="0.25">
      <c r="B3" s="36"/>
      <c r="C3" s="37"/>
      <c r="D3" s="37"/>
      <c r="E3" s="37"/>
      <c r="F3" s="37"/>
      <c r="G3" s="38"/>
      <c r="H3" s="37"/>
    </row>
    <row r="4" spans="2:10" x14ac:dyDescent="0.25">
      <c r="B4" s="93" t="s">
        <v>84</v>
      </c>
      <c r="C4" s="66" t="s">
        <v>15</v>
      </c>
      <c r="D4" s="66" t="s">
        <v>128</v>
      </c>
      <c r="E4" s="66" t="s">
        <v>89</v>
      </c>
      <c r="F4" s="66" t="s">
        <v>130</v>
      </c>
      <c r="G4" s="103" t="s">
        <v>129</v>
      </c>
      <c r="H4" s="37"/>
    </row>
    <row r="5" spans="2:10" x14ac:dyDescent="0.25">
      <c r="B5" s="141" t="s">
        <v>51</v>
      </c>
      <c r="C5" s="142">
        <v>150</v>
      </c>
      <c r="D5" s="142">
        <v>200</v>
      </c>
      <c r="E5" s="143">
        <v>1</v>
      </c>
      <c r="F5" s="102">
        <f>D5+('1. Gegevens PM en Leverancier'!$C$24/100)*('1. Gegevens PM en Leverancier'!$C$16+'1. Gegevens PM en Leverancier'!$C$17)*C5*(1-E5)</f>
        <v>200</v>
      </c>
      <c r="G5" s="144">
        <v>10350</v>
      </c>
      <c r="H5" s="37"/>
    </row>
    <row r="6" spans="2:10" x14ac:dyDescent="0.25">
      <c r="B6" s="141" t="s">
        <v>52</v>
      </c>
      <c r="C6" s="142">
        <v>150</v>
      </c>
      <c r="D6" s="142">
        <v>200</v>
      </c>
      <c r="E6" s="143">
        <v>1</v>
      </c>
      <c r="F6" s="102">
        <f>D6+('1. Gegevens PM en Leverancier'!$C$24/100)*('1. Gegevens PM en Leverancier'!$C$16+'1. Gegevens PM en Leverancier'!$C$17)*C6*(1-E6)</f>
        <v>200</v>
      </c>
      <c r="G6" s="144">
        <v>10350</v>
      </c>
      <c r="H6" s="37"/>
    </row>
    <row r="7" spans="2:10" x14ac:dyDescent="0.25">
      <c r="B7" s="141" t="s">
        <v>53</v>
      </c>
      <c r="C7" s="142">
        <v>150</v>
      </c>
      <c r="D7" s="142">
        <v>200</v>
      </c>
      <c r="E7" s="143">
        <v>1</v>
      </c>
      <c r="F7" s="102">
        <f>D7+('1. Gegevens PM en Leverancier'!$C$24/100)*('1. Gegevens PM en Leverancier'!$C$16+'1. Gegevens PM en Leverancier'!$C$17)*C7*(1-E7)</f>
        <v>200</v>
      </c>
      <c r="G7" s="144">
        <v>10350</v>
      </c>
      <c r="H7" s="37"/>
    </row>
    <row r="8" spans="2:10" x14ac:dyDescent="0.25">
      <c r="B8" s="141" t="s">
        <v>54</v>
      </c>
      <c r="C8" s="142">
        <v>150</v>
      </c>
      <c r="D8" s="142">
        <v>200</v>
      </c>
      <c r="E8" s="143">
        <v>1</v>
      </c>
      <c r="F8" s="102">
        <f>D8+('1. Gegevens PM en Leverancier'!$C$24/100)*('1. Gegevens PM en Leverancier'!$C$16+'1. Gegevens PM en Leverancier'!$C$17)*C8*(1-E8)</f>
        <v>200</v>
      </c>
      <c r="G8" s="144">
        <v>10350</v>
      </c>
      <c r="H8" s="37"/>
    </row>
    <row r="9" spans="2:10" x14ac:dyDescent="0.25">
      <c r="B9" s="141" t="s">
        <v>55</v>
      </c>
      <c r="C9" s="142">
        <v>150</v>
      </c>
      <c r="D9" s="142">
        <v>200</v>
      </c>
      <c r="E9" s="143">
        <v>1</v>
      </c>
      <c r="F9" s="102">
        <f>D9+('1. Gegevens PM en Leverancier'!$C$24/100)*('1. Gegevens PM en Leverancier'!$C$16+'1. Gegevens PM en Leverancier'!$C$17)*C9*(1-E9)</f>
        <v>200</v>
      </c>
      <c r="G9" s="144">
        <v>10350</v>
      </c>
      <c r="H9" s="37"/>
    </row>
    <row r="10" spans="2:10" x14ac:dyDescent="0.25">
      <c r="B10" s="141" t="s">
        <v>56</v>
      </c>
      <c r="C10" s="142">
        <v>100</v>
      </c>
      <c r="D10" s="142">
        <v>0</v>
      </c>
      <c r="E10" s="143">
        <v>0.5</v>
      </c>
      <c r="F10" s="102">
        <f>D10+('1. Gegevens PM en Leverancier'!$C$24/100)*('1. Gegevens PM en Leverancier'!$C$16+'1. Gegevens PM en Leverancier'!$C$17)*C10*(1-E10)</f>
        <v>112.5</v>
      </c>
      <c r="G10" s="144">
        <v>6900</v>
      </c>
      <c r="H10" s="37"/>
    </row>
    <row r="11" spans="2:10" x14ac:dyDescent="0.25">
      <c r="B11" s="141" t="s">
        <v>57</v>
      </c>
      <c r="C11" s="142">
        <v>100</v>
      </c>
      <c r="D11" s="142">
        <v>0</v>
      </c>
      <c r="E11" s="143">
        <v>0.5</v>
      </c>
      <c r="F11" s="102">
        <f>D11+('1. Gegevens PM en Leverancier'!$C$24/100)*('1. Gegevens PM en Leverancier'!$C$16+'1. Gegevens PM en Leverancier'!$C$17)*C11*(1-E11)</f>
        <v>112.5</v>
      </c>
      <c r="G11" s="144">
        <v>6900</v>
      </c>
      <c r="H11" s="37"/>
    </row>
    <row r="12" spans="2:10" x14ac:dyDescent="0.25">
      <c r="B12" s="141" t="s">
        <v>58</v>
      </c>
      <c r="C12" s="142">
        <v>100</v>
      </c>
      <c r="D12" s="142">
        <v>0</v>
      </c>
      <c r="E12" s="143">
        <v>0.5</v>
      </c>
      <c r="F12" s="102">
        <f>D12+('1. Gegevens PM en Leverancier'!$C$24/100)*('1. Gegevens PM en Leverancier'!$C$16+'1. Gegevens PM en Leverancier'!$C$17)*C12*(1-E12)</f>
        <v>112.5</v>
      </c>
      <c r="G12" s="144">
        <v>6900</v>
      </c>
      <c r="H12" s="37"/>
    </row>
    <row r="13" spans="2:10" x14ac:dyDescent="0.25">
      <c r="B13" s="141" t="s">
        <v>59</v>
      </c>
      <c r="C13" s="142">
        <v>100</v>
      </c>
      <c r="D13" s="142">
        <v>0</v>
      </c>
      <c r="E13" s="143">
        <v>0.5</v>
      </c>
      <c r="F13" s="102">
        <f>D13+('1. Gegevens PM en Leverancier'!$C$24/100)*('1. Gegevens PM en Leverancier'!$C$16+'1. Gegevens PM en Leverancier'!$C$17)*C13*(1-E13)</f>
        <v>112.5</v>
      </c>
      <c r="G13" s="144">
        <v>6900</v>
      </c>
      <c r="H13" s="37"/>
    </row>
    <row r="14" spans="2:10" x14ac:dyDescent="0.25">
      <c r="B14" s="141" t="s">
        <v>60</v>
      </c>
      <c r="C14" s="142">
        <v>100</v>
      </c>
      <c r="D14" s="142">
        <v>0</v>
      </c>
      <c r="E14" s="143">
        <v>0.5</v>
      </c>
      <c r="F14" s="102">
        <f>D14+('1. Gegevens PM en Leverancier'!$C$24/100)*('1. Gegevens PM en Leverancier'!$C$16+'1. Gegevens PM en Leverancier'!$C$17)*C14*(1-E14)</f>
        <v>112.5</v>
      </c>
      <c r="G14" s="144">
        <v>6900</v>
      </c>
      <c r="H14" s="37"/>
    </row>
    <row r="15" spans="2:10" x14ac:dyDescent="0.25">
      <c r="B15" s="141" t="s">
        <v>83</v>
      </c>
      <c r="C15" s="142">
        <v>50</v>
      </c>
      <c r="D15" s="142">
        <v>100</v>
      </c>
      <c r="E15" s="143">
        <v>1</v>
      </c>
      <c r="F15" s="102">
        <f>D15+('1. Gegevens PM en Leverancier'!$C$24/100)*('1. Gegevens PM en Leverancier'!$C$16+'1. Gegevens PM en Leverancier'!$C$17)*C15*(1-E15)</f>
        <v>100</v>
      </c>
      <c r="G15" s="144">
        <v>3450</v>
      </c>
      <c r="H15" s="37"/>
    </row>
    <row r="16" spans="2:10" x14ac:dyDescent="0.25">
      <c r="B16" s="141" t="s">
        <v>85</v>
      </c>
      <c r="C16" s="142">
        <v>50</v>
      </c>
      <c r="D16" s="142">
        <v>100</v>
      </c>
      <c r="E16" s="143">
        <v>1</v>
      </c>
      <c r="F16" s="102">
        <f>D16+('1. Gegevens PM en Leverancier'!$C$24/100)*('1. Gegevens PM en Leverancier'!$C$16+'1. Gegevens PM en Leverancier'!$C$17)*C16*(1-E16)</f>
        <v>100</v>
      </c>
      <c r="G16" s="144">
        <v>3450</v>
      </c>
      <c r="H16" s="37"/>
    </row>
    <row r="17" spans="2:8" x14ac:dyDescent="0.25">
      <c r="B17" s="141" t="s">
        <v>86</v>
      </c>
      <c r="C17" s="142">
        <v>50</v>
      </c>
      <c r="D17" s="142">
        <v>100</v>
      </c>
      <c r="E17" s="143">
        <v>1</v>
      </c>
      <c r="F17" s="102">
        <f>D17+('1. Gegevens PM en Leverancier'!$C$24/100)*('1. Gegevens PM en Leverancier'!$C$16+'1. Gegevens PM en Leverancier'!$C$17)*C17*(1-E17)</f>
        <v>100</v>
      </c>
      <c r="G17" s="144">
        <v>3450</v>
      </c>
      <c r="H17" s="37"/>
    </row>
    <row r="18" spans="2:8" x14ac:dyDescent="0.25">
      <c r="B18" s="141" t="s">
        <v>87</v>
      </c>
      <c r="C18" s="142">
        <v>50</v>
      </c>
      <c r="D18" s="142">
        <v>100</v>
      </c>
      <c r="E18" s="143">
        <v>1</v>
      </c>
      <c r="F18" s="102">
        <f>D18+('1. Gegevens PM en Leverancier'!$C$24/100)*('1. Gegevens PM en Leverancier'!$C$16+'1. Gegevens PM en Leverancier'!$C$17)*C18*(1-E18)</f>
        <v>100</v>
      </c>
      <c r="G18" s="144">
        <v>3450</v>
      </c>
      <c r="H18" s="37"/>
    </row>
    <row r="19" spans="2:8" x14ac:dyDescent="0.25">
      <c r="B19" s="141" t="s">
        <v>88</v>
      </c>
      <c r="C19" s="142">
        <v>50</v>
      </c>
      <c r="D19" s="142">
        <v>100</v>
      </c>
      <c r="E19" s="143">
        <v>1</v>
      </c>
      <c r="F19" s="102">
        <f>D19+('1. Gegevens PM en Leverancier'!$C$24/100)*('1. Gegevens PM en Leverancier'!$C$16+'1. Gegevens PM en Leverancier'!$C$17)*C19*(1-E19)</f>
        <v>100</v>
      </c>
      <c r="G19" s="144">
        <v>3450</v>
      </c>
      <c r="H19" s="37"/>
    </row>
    <row r="20" spans="2:8" x14ac:dyDescent="0.25">
      <c r="B20" s="44"/>
      <c r="C20" s="61"/>
      <c r="D20" s="59"/>
      <c r="E20" s="20"/>
      <c r="F20" s="59"/>
      <c r="G20" s="60"/>
      <c r="H20" s="37"/>
    </row>
    <row r="21" spans="2:8" ht="15.75" thickBot="1" x14ac:dyDescent="0.3">
      <c r="B21" s="94" t="s">
        <v>61</v>
      </c>
      <c r="C21" s="95">
        <f>SUM(C5:C19)</f>
        <v>1500</v>
      </c>
      <c r="D21" s="95"/>
      <c r="E21" s="96"/>
      <c r="F21" s="95">
        <f>SUM(F5:F19)</f>
        <v>2062.5</v>
      </c>
      <c r="G21" s="97">
        <f>SUM(G5:G19)</f>
        <v>103500</v>
      </c>
      <c r="H21" s="37"/>
    </row>
    <row r="22" spans="2:8" x14ac:dyDescent="0.25">
      <c r="B22" s="19"/>
      <c r="C22" s="28"/>
      <c r="D22" s="28"/>
      <c r="E22" s="28"/>
      <c r="F22" s="28"/>
      <c r="G22" s="29"/>
      <c r="H22" s="28"/>
    </row>
    <row r="23" spans="2:8" ht="15.75" thickBot="1" x14ac:dyDescent="0.3">
      <c r="B23" s="4"/>
      <c r="C23" s="27"/>
      <c r="D23" s="27"/>
      <c r="E23" s="27"/>
      <c r="F23" s="27"/>
      <c r="G23" s="27"/>
      <c r="H23" s="27"/>
    </row>
    <row r="24" spans="2:8" x14ac:dyDescent="0.25">
      <c r="B24" s="41" t="s">
        <v>93</v>
      </c>
      <c r="C24" s="34"/>
      <c r="D24" s="35"/>
      <c r="E24" s="4"/>
      <c r="F24" s="48"/>
      <c r="G24" s="49"/>
      <c r="H24" s="4"/>
    </row>
    <row r="25" spans="2:8" x14ac:dyDescent="0.25">
      <c r="B25" s="44"/>
      <c r="C25" s="45"/>
      <c r="D25" s="38"/>
      <c r="E25" s="4"/>
      <c r="F25" s="49"/>
      <c r="G25" s="49"/>
      <c r="H25" s="4"/>
    </row>
    <row r="26" spans="2:8" x14ac:dyDescent="0.25">
      <c r="B26" s="67" t="s">
        <v>90</v>
      </c>
      <c r="C26" s="98">
        <f>C21</f>
        <v>1500</v>
      </c>
      <c r="D26" s="73" t="s">
        <v>29</v>
      </c>
      <c r="F26" s="50"/>
      <c r="G26" s="51"/>
    </row>
    <row r="27" spans="2:8" x14ac:dyDescent="0.25">
      <c r="B27" s="67" t="s">
        <v>91</v>
      </c>
      <c r="C27" s="98">
        <f>C26*('1. Gegevens PM en Leverancier'!C16+'1. Gegevens PM en Leverancier'!C17)</f>
        <v>67500</v>
      </c>
      <c r="D27" s="73" t="s">
        <v>28</v>
      </c>
      <c r="F27" s="52"/>
      <c r="G27" s="51"/>
    </row>
    <row r="28" spans="2:8" x14ac:dyDescent="0.25">
      <c r="B28" s="67" t="s">
        <v>127</v>
      </c>
      <c r="C28" s="98">
        <f>F21</f>
        <v>2062.5</v>
      </c>
      <c r="D28" s="73" t="s">
        <v>28</v>
      </c>
      <c r="F28" s="53"/>
      <c r="G28" s="51"/>
    </row>
    <row r="29" spans="2:8" ht="15.75" thickBot="1" x14ac:dyDescent="0.3">
      <c r="B29" s="99" t="s">
        <v>92</v>
      </c>
      <c r="C29" s="100">
        <f>G21</f>
        <v>103500</v>
      </c>
      <c r="D29" s="101" t="s">
        <v>80</v>
      </c>
    </row>
    <row r="30" spans="2:8" x14ac:dyDescent="0.25">
      <c r="B30" s="37"/>
      <c r="C30" s="37"/>
      <c r="D30" s="43"/>
    </row>
  </sheetData>
  <sheetProtection password="EA5E" sheet="1" objects="1" scenarios="1"/>
  <hyperlinks>
    <hyperlink ref="I2" location="'0. Startpagina'!A1" display="Ga naar de STARTPAGINA" xr:uid="{00000000-0004-0000-0300-000000000000}"/>
  </hyperlink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22"/>
  <sheetViews>
    <sheetView showGridLines="0" workbookViewId="0"/>
  </sheetViews>
  <sheetFormatPr defaultRowHeight="15" x14ac:dyDescent="0.25"/>
  <cols>
    <col min="1" max="1" width="5.28515625" customWidth="1"/>
    <col min="2" max="2" width="33.28515625" customWidth="1"/>
    <col min="3" max="3" width="13.42578125" customWidth="1"/>
    <col min="5" max="5" width="4.85546875" customWidth="1"/>
    <col min="6" max="6" width="26.42578125" customWidth="1"/>
    <col min="7" max="7" width="18.5703125" customWidth="1"/>
    <col min="11" max="11" width="6.140625" customWidth="1"/>
  </cols>
  <sheetData>
    <row r="1" spans="1:13" ht="15.75" thickBot="1" x14ac:dyDescent="0.3">
      <c r="A1" s="4"/>
      <c r="B1" s="4"/>
      <c r="C1" s="4"/>
      <c r="D1" s="4"/>
      <c r="E1" s="4"/>
      <c r="G1" s="4"/>
      <c r="H1" s="4"/>
      <c r="I1" s="4"/>
      <c r="J1" s="4"/>
      <c r="K1" s="4"/>
      <c r="L1" s="4"/>
      <c r="M1" s="4"/>
    </row>
    <row r="2" spans="1:13" ht="15.75" thickBot="1" x14ac:dyDescent="0.3">
      <c r="A2" s="4"/>
      <c r="B2" s="41" t="s">
        <v>98</v>
      </c>
      <c r="C2" s="34"/>
      <c r="D2" s="35"/>
      <c r="E2" s="37"/>
      <c r="F2" s="123" t="s">
        <v>146</v>
      </c>
      <c r="H2" s="37"/>
      <c r="I2" s="37"/>
      <c r="J2" s="4"/>
      <c r="K2" s="4"/>
      <c r="L2" s="4"/>
      <c r="M2" s="4"/>
    </row>
    <row r="3" spans="1:13" x14ac:dyDescent="0.25">
      <c r="A3" s="4"/>
      <c r="B3" s="36"/>
      <c r="C3" s="37"/>
      <c r="D3" s="38"/>
      <c r="E3" s="37"/>
      <c r="H3" s="37"/>
      <c r="I3" s="37"/>
      <c r="J3" s="4"/>
      <c r="K3" s="4"/>
      <c r="L3" s="4"/>
      <c r="M3" s="4"/>
    </row>
    <row r="4" spans="1:13" x14ac:dyDescent="0.25">
      <c r="A4" s="4"/>
      <c r="B4" s="42" t="s">
        <v>0</v>
      </c>
      <c r="C4" s="37"/>
      <c r="D4" s="38"/>
      <c r="E4" s="37"/>
      <c r="H4" s="37"/>
      <c r="I4" s="37"/>
      <c r="J4" s="4"/>
      <c r="K4" s="4"/>
      <c r="L4" s="4"/>
      <c r="M4" s="4"/>
    </row>
    <row r="5" spans="1:13" x14ac:dyDescent="0.25">
      <c r="A5" s="4"/>
      <c r="B5" s="36" t="s">
        <v>45</v>
      </c>
      <c r="C5" s="56">
        <f>'3. Bedrijvenoverzicht'!C26*'1. Gegevens PM en Leverancier'!C18</f>
        <v>45000</v>
      </c>
      <c r="D5" s="38" t="s">
        <v>28</v>
      </c>
      <c r="E5" s="37"/>
      <c r="H5" s="4"/>
      <c r="I5" s="4"/>
      <c r="J5" s="4"/>
      <c r="K5" s="4"/>
    </row>
    <row r="6" spans="1:13" x14ac:dyDescent="0.25">
      <c r="B6" s="36" t="s">
        <v>42</v>
      </c>
      <c r="C6" s="56">
        <f>'1. Gegevens PM en Leverancier'!C23</f>
        <v>3000</v>
      </c>
      <c r="D6" s="38" t="s">
        <v>28</v>
      </c>
      <c r="E6" s="37"/>
    </row>
    <row r="7" spans="1:13" x14ac:dyDescent="0.25">
      <c r="B7" s="36" t="s">
        <v>18</v>
      </c>
      <c r="C7" s="56">
        <f>('1. Gegevens PM en Leverancier'!C24/100)*'3. Bedrijvenoverzicht'!C27</f>
        <v>3375</v>
      </c>
      <c r="D7" s="38" t="s">
        <v>28</v>
      </c>
      <c r="E7" s="37"/>
      <c r="G7" s="37"/>
    </row>
    <row r="8" spans="1:13" x14ac:dyDescent="0.25">
      <c r="B8" s="36" t="s">
        <v>46</v>
      </c>
      <c r="C8" s="56">
        <f>'1. Gegevens PM en Leverancier'!C26*'1. Gegevens PM en Leverancier'!C27</f>
        <v>375</v>
      </c>
      <c r="D8" s="38" t="s">
        <v>28</v>
      </c>
      <c r="E8" s="37"/>
      <c r="G8" s="37"/>
    </row>
    <row r="9" spans="1:13" x14ac:dyDescent="0.25">
      <c r="B9" s="75" t="s">
        <v>5</v>
      </c>
      <c r="C9" s="76">
        <f>SUM(C5:C8)</f>
        <v>51750</v>
      </c>
      <c r="D9" s="77" t="s">
        <v>28</v>
      </c>
      <c r="E9" s="37"/>
      <c r="F9" s="37"/>
      <c r="G9" s="37"/>
    </row>
    <row r="10" spans="1:13" x14ac:dyDescent="0.25">
      <c r="B10" s="36"/>
      <c r="C10" s="56"/>
      <c r="D10" s="38"/>
      <c r="E10" s="37"/>
      <c r="F10" s="37"/>
      <c r="G10" s="37"/>
    </row>
    <row r="11" spans="1:13" x14ac:dyDescent="0.25">
      <c r="B11" s="42" t="s">
        <v>8</v>
      </c>
      <c r="C11" s="56"/>
      <c r="D11" s="38"/>
      <c r="E11" s="37"/>
      <c r="F11" s="37"/>
      <c r="G11" s="37"/>
    </row>
    <row r="12" spans="1:13" x14ac:dyDescent="0.25">
      <c r="B12" s="36" t="s">
        <v>43</v>
      </c>
      <c r="C12" s="56">
        <f>'3. Bedrijvenoverzicht'!C27</f>
        <v>67500</v>
      </c>
      <c r="D12" s="38" t="s">
        <v>28</v>
      </c>
      <c r="E12" s="37"/>
      <c r="F12" s="37"/>
      <c r="G12" s="37"/>
    </row>
    <row r="13" spans="1:13" x14ac:dyDescent="0.25">
      <c r="B13" s="75" t="s">
        <v>6</v>
      </c>
      <c r="C13" s="76">
        <f>C12</f>
        <v>67500</v>
      </c>
      <c r="D13" s="77" t="s">
        <v>26</v>
      </c>
      <c r="E13" s="37"/>
      <c r="F13" s="37"/>
      <c r="G13" s="37"/>
    </row>
    <row r="14" spans="1:13" x14ac:dyDescent="0.25">
      <c r="B14" s="36"/>
      <c r="C14" s="56"/>
      <c r="D14" s="38"/>
      <c r="E14" s="37"/>
      <c r="F14" s="37"/>
      <c r="G14" s="37"/>
    </row>
    <row r="15" spans="1:13" x14ac:dyDescent="0.25">
      <c r="B15" s="75" t="s">
        <v>47</v>
      </c>
      <c r="C15" s="76">
        <f>C13-C9</f>
        <v>15750</v>
      </c>
      <c r="D15" s="77" t="s">
        <v>28</v>
      </c>
      <c r="E15" s="37"/>
      <c r="F15" s="37"/>
      <c r="G15" s="37"/>
    </row>
    <row r="16" spans="1:13" ht="15.75" thickBot="1" x14ac:dyDescent="0.3">
      <c r="B16" s="69" t="s">
        <v>48</v>
      </c>
      <c r="C16" s="78">
        <f>(SUM(C6:C8)/C13)*100</f>
        <v>10</v>
      </c>
      <c r="D16" s="74" t="s">
        <v>24</v>
      </c>
      <c r="E16" s="37"/>
      <c r="F16" s="37"/>
      <c r="G16" s="37"/>
    </row>
    <row r="17" spans="2:9" ht="15.75" thickBot="1" x14ac:dyDescent="0.3">
      <c r="B17" s="37"/>
      <c r="C17" s="37"/>
      <c r="D17" s="37"/>
      <c r="E17" s="37"/>
      <c r="F17" s="37"/>
      <c r="G17" s="37"/>
      <c r="H17" s="37"/>
      <c r="I17" s="37"/>
    </row>
    <row r="18" spans="2:9" x14ac:dyDescent="0.25">
      <c r="B18" s="23" t="s">
        <v>99</v>
      </c>
      <c r="C18" s="80"/>
      <c r="D18" s="35"/>
      <c r="E18" s="37"/>
      <c r="F18" s="37"/>
      <c r="G18" s="37"/>
      <c r="H18" s="37"/>
      <c r="I18" s="37"/>
    </row>
    <row r="19" spans="2:9" x14ac:dyDescent="0.25">
      <c r="B19" s="25"/>
      <c r="C19" s="49"/>
      <c r="D19" s="38"/>
    </row>
    <row r="20" spans="2:9" x14ac:dyDescent="0.25">
      <c r="B20" s="58">
        <f>'3. Bedrijvenoverzicht'!C29</f>
        <v>103500</v>
      </c>
      <c r="C20" s="51" t="s">
        <v>80</v>
      </c>
      <c r="D20" s="38"/>
    </row>
    <row r="21" spans="2:9" x14ac:dyDescent="0.25">
      <c r="B21" s="58">
        <f>B20*3.6</f>
        <v>372600</v>
      </c>
      <c r="C21" s="51" t="s">
        <v>81</v>
      </c>
      <c r="D21" s="38"/>
    </row>
    <row r="22" spans="2:9" ht="15.75" thickBot="1" x14ac:dyDescent="0.3">
      <c r="B22" s="62">
        <f>0.0005925*B20</f>
        <v>61.323750000000004</v>
      </c>
      <c r="C22" s="81" t="s">
        <v>82</v>
      </c>
      <c r="D22" s="7"/>
    </row>
  </sheetData>
  <sheetProtection password="EA5E" sheet="1" objects="1" scenarios="1"/>
  <hyperlinks>
    <hyperlink ref="F2" location="'0. Startpagina'!A1" display="Ga naar de STARTPAGINA" xr:uid="{00000000-0004-0000-0400-000000000000}"/>
  </hyperlink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F26"/>
  <sheetViews>
    <sheetView showGridLines="0" workbookViewId="0"/>
  </sheetViews>
  <sheetFormatPr defaultRowHeight="15" x14ac:dyDescent="0.25"/>
  <cols>
    <col min="1" max="1" width="4.28515625" customWidth="1"/>
    <col min="2" max="2" width="36.140625" customWidth="1"/>
    <col min="3" max="3" width="14" customWidth="1"/>
    <col min="4" max="4" width="11.42578125" customWidth="1"/>
    <col min="5" max="5" width="5.140625" customWidth="1"/>
    <col min="6" max="6" width="25.5703125" bestFit="1" customWidth="1"/>
    <col min="7" max="7" width="21.7109375" customWidth="1"/>
  </cols>
  <sheetData>
    <row r="1" spans="2:6" ht="15.75" thickBot="1" x14ac:dyDescent="0.3"/>
    <row r="2" spans="2:6" ht="15.75" thickBot="1" x14ac:dyDescent="0.3">
      <c r="B2" s="10" t="s">
        <v>33</v>
      </c>
      <c r="C2" s="1"/>
      <c r="D2" s="2"/>
      <c r="F2" s="123" t="s">
        <v>146</v>
      </c>
    </row>
    <row r="3" spans="2:6" x14ac:dyDescent="0.25">
      <c r="B3" s="3"/>
      <c r="C3" s="4"/>
      <c r="D3" s="5"/>
    </row>
    <row r="4" spans="2:6" x14ac:dyDescent="0.25">
      <c r="B4" s="12" t="s">
        <v>0</v>
      </c>
      <c r="C4" s="4"/>
      <c r="D4" s="5"/>
    </row>
    <row r="5" spans="2:6" x14ac:dyDescent="0.25">
      <c r="B5" s="130" t="s">
        <v>37</v>
      </c>
      <c r="C5" s="131">
        <f>SUM(C6:C9)</f>
        <v>42</v>
      </c>
      <c r="D5" s="132" t="s">
        <v>22</v>
      </c>
    </row>
    <row r="6" spans="2:6" x14ac:dyDescent="0.25">
      <c r="B6" s="14" t="s">
        <v>1</v>
      </c>
      <c r="C6" s="57">
        <f>'1. Gegevens PM en Leverancier'!C5</f>
        <v>4</v>
      </c>
      <c r="D6" s="9" t="s">
        <v>22</v>
      </c>
    </row>
    <row r="7" spans="2:6" x14ac:dyDescent="0.25">
      <c r="B7" s="14" t="s">
        <v>2</v>
      </c>
      <c r="C7" s="57">
        <f>'1. Gegevens PM en Leverancier'!C6</f>
        <v>4</v>
      </c>
      <c r="D7" s="9" t="s">
        <v>22</v>
      </c>
    </row>
    <row r="8" spans="2:6" x14ac:dyDescent="0.25">
      <c r="B8" s="14" t="s">
        <v>3</v>
      </c>
      <c r="C8" s="57">
        <f>'1. Gegevens PM en Leverancier'!C7*'1. Gegevens PM en Leverancier'!C9</f>
        <v>30</v>
      </c>
      <c r="D8" s="9" t="s">
        <v>22</v>
      </c>
    </row>
    <row r="9" spans="2:6" x14ac:dyDescent="0.25">
      <c r="B9" s="14" t="s">
        <v>34</v>
      </c>
      <c r="C9" s="57">
        <f>'1. Gegevens PM en Leverancier'!C8</f>
        <v>4</v>
      </c>
      <c r="D9" s="9" t="s">
        <v>27</v>
      </c>
    </row>
    <row r="10" spans="2:6" x14ac:dyDescent="0.25">
      <c r="B10" s="3" t="s">
        <v>151</v>
      </c>
      <c r="C10" s="56">
        <f>C5*'1. Gegevens PM en Leverancier'!C4</f>
        <v>3150</v>
      </c>
      <c r="D10" s="15" t="s">
        <v>26</v>
      </c>
    </row>
    <row r="11" spans="2:6" x14ac:dyDescent="0.25">
      <c r="B11" s="3" t="s">
        <v>4</v>
      </c>
      <c r="C11" s="56">
        <f>'1. Gegevens PM en Leverancier'!C10</f>
        <v>400</v>
      </c>
      <c r="D11" s="15" t="s">
        <v>26</v>
      </c>
    </row>
    <row r="12" spans="2:6" x14ac:dyDescent="0.25">
      <c r="B12" s="75" t="s">
        <v>36</v>
      </c>
      <c r="C12" s="76">
        <f>SUM(C10:C11)</f>
        <v>3550</v>
      </c>
      <c r="D12" s="77" t="s">
        <v>26</v>
      </c>
    </row>
    <row r="13" spans="2:6" x14ac:dyDescent="0.25">
      <c r="B13" s="3"/>
      <c r="C13" s="56"/>
      <c r="D13" s="9"/>
    </row>
    <row r="14" spans="2:6" x14ac:dyDescent="0.25">
      <c r="B14" s="12" t="s">
        <v>8</v>
      </c>
      <c r="C14" s="56"/>
      <c r="D14" s="9"/>
    </row>
    <row r="15" spans="2:6" x14ac:dyDescent="0.25">
      <c r="B15" s="3" t="s">
        <v>35</v>
      </c>
      <c r="C15" s="56">
        <f>'1. Gegevens PM en Leverancier'!C23</f>
        <v>3000</v>
      </c>
      <c r="D15" s="15" t="s">
        <v>28</v>
      </c>
    </row>
    <row r="16" spans="2:6" x14ac:dyDescent="0.25">
      <c r="B16" s="3" t="s">
        <v>102</v>
      </c>
      <c r="C16" s="54">
        <f>'3. Bedrijvenoverzicht'!C28</f>
        <v>2062.5</v>
      </c>
      <c r="D16" s="15" t="s">
        <v>26</v>
      </c>
    </row>
    <row r="17" spans="2:4" x14ac:dyDescent="0.25">
      <c r="B17" s="3" t="s">
        <v>65</v>
      </c>
      <c r="C17" s="56">
        <f>'1. Gegevens PM en Leverancier'!C11</f>
        <v>0</v>
      </c>
      <c r="D17" s="15" t="s">
        <v>28</v>
      </c>
    </row>
    <row r="18" spans="2:4" x14ac:dyDescent="0.25">
      <c r="B18" s="75" t="s">
        <v>6</v>
      </c>
      <c r="C18" s="76">
        <f>SUM(C15:C17)</f>
        <v>5062.5</v>
      </c>
      <c r="D18" s="77" t="s">
        <v>28</v>
      </c>
    </row>
    <row r="19" spans="2:4" x14ac:dyDescent="0.25">
      <c r="B19" s="67"/>
      <c r="C19" s="133"/>
      <c r="D19" s="73"/>
    </row>
    <row r="20" spans="2:4" ht="15.75" thickBot="1" x14ac:dyDescent="0.3">
      <c r="B20" s="69" t="s">
        <v>7</v>
      </c>
      <c r="C20" s="134">
        <f>C18-C12</f>
        <v>1512.5</v>
      </c>
      <c r="D20" s="74" t="s">
        <v>26</v>
      </c>
    </row>
    <row r="21" spans="2:4" ht="15.75" thickBot="1" x14ac:dyDescent="0.3"/>
    <row r="22" spans="2:4" x14ac:dyDescent="0.25">
      <c r="B22" s="23" t="s">
        <v>99</v>
      </c>
      <c r="C22" s="80"/>
      <c r="D22" s="35"/>
    </row>
    <row r="23" spans="2:4" x14ac:dyDescent="0.25">
      <c r="B23" s="25"/>
      <c r="C23" s="49"/>
      <c r="D23" s="38"/>
    </row>
    <row r="24" spans="2:4" x14ac:dyDescent="0.25">
      <c r="B24" s="58">
        <f>'3. Bedrijvenoverzicht'!C29</f>
        <v>103500</v>
      </c>
      <c r="C24" s="51" t="s">
        <v>80</v>
      </c>
      <c r="D24" s="38"/>
    </row>
    <row r="25" spans="2:4" x14ac:dyDescent="0.25">
      <c r="B25" s="58">
        <f>B24*3.6</f>
        <v>372600</v>
      </c>
      <c r="C25" s="51" t="s">
        <v>81</v>
      </c>
      <c r="D25" s="38"/>
    </row>
    <row r="26" spans="2:4" ht="15.75" thickBot="1" x14ac:dyDescent="0.3">
      <c r="B26" s="62">
        <f>0.0005925*B24</f>
        <v>61.323750000000004</v>
      </c>
      <c r="C26" s="81" t="s">
        <v>82</v>
      </c>
      <c r="D26" s="7"/>
    </row>
  </sheetData>
  <sheetProtection password="EA5E" sheet="1" objects="1" scenarios="1"/>
  <hyperlinks>
    <hyperlink ref="F2" location="'0. Startpagina'!A1" display="GA NAAR DE STARTPAGINA" xr:uid="{00000000-0004-0000-0500-000000000000}"/>
  </hyperlink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F2687733A287E4A94E2887D61263313" ma:contentTypeVersion="16" ma:contentTypeDescription="Skapa ett nytt dokument." ma:contentTypeScope="" ma:versionID="b0cde0569e68cd5fbfcd320a7fec12d9">
  <xsd:schema xmlns:xsd="http://www.w3.org/2001/XMLSchema" xmlns:xs="http://www.w3.org/2001/XMLSchema" xmlns:p="http://schemas.microsoft.com/office/2006/metadata/properties" xmlns:ns2="d713b90b-5d21-4926-a72f-7b900ab12af6" xmlns:ns3="8fc34577-6786-4b00-b3f8-060776f73962" targetNamespace="http://schemas.microsoft.com/office/2006/metadata/properties" ma:root="true" ma:fieldsID="d37b39a98a1b0822db0b1b886e786ae0" ns2:_="" ns3:_="">
    <xsd:import namespace="d713b90b-5d21-4926-a72f-7b900ab12af6"/>
    <xsd:import namespace="8fc34577-6786-4b00-b3f8-060776f7396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713b90b-5d21-4926-a72f-7b900ab12af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ildmarkeringar" ma:readOnly="false" ma:fieldId="{5cf76f15-5ced-4ddc-b409-7134ff3c332f}" ma:taxonomyMulti="true" ma:sspId="0673cd2f-ce6e-4ea0-afbc-30713b89691c"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8fc34577-6786-4b00-b3f8-060776f73962" elementFormDefault="qualified">
    <xsd:import namespace="http://schemas.microsoft.com/office/2006/documentManagement/types"/>
    <xsd:import namespace="http://schemas.microsoft.com/office/infopath/2007/PartnerControls"/>
    <xsd:element name="SharedWithUsers" ma:index="16" nillable="true" ma:displayName="Dela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lat med information" ma:internalName="SharedWithDetails" ma:readOnly="true">
      <xsd:simpleType>
        <xsd:restriction base="dms:Note">
          <xsd:maxLength value="255"/>
        </xsd:restriction>
      </xsd:simpleType>
    </xsd:element>
    <xsd:element name="TaxCatchAll" ma:index="23" nillable="true" ma:displayName="Taxonomy Catch All Column" ma:hidden="true" ma:list="{6ace7b21-a9a2-420a-903e-70ed5306e59b}" ma:internalName="TaxCatchAll" ma:showField="CatchAllData" ma:web="8fc34577-6786-4b00-b3f8-060776f7396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ehållstyp"/>
        <xsd:element ref="dc:title" minOccurs="0" maxOccurs="1" ma:index="4" ma:displayName="Rubrik"/>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fc34577-6786-4b00-b3f8-060776f73962" xsi:nil="true"/>
    <lcf76f155ced4ddcb4097134ff3c332f xmlns="d713b90b-5d21-4926-a72f-7b900ab12a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586D05E-E3F4-4B46-B35C-350098240E7C}"/>
</file>

<file path=customXml/itemProps2.xml><?xml version="1.0" encoding="utf-8"?>
<ds:datastoreItem xmlns:ds="http://schemas.openxmlformats.org/officeDocument/2006/customXml" ds:itemID="{08C49ACB-C413-4C3F-808D-A550DD84D80A}"/>
</file>

<file path=customXml/itemProps3.xml><?xml version="1.0" encoding="utf-8"?>
<ds:datastoreItem xmlns:ds="http://schemas.openxmlformats.org/officeDocument/2006/customXml" ds:itemID="{1A2225C9-B742-4767-B807-4761883CFCE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0. Startpagina</vt:lpstr>
      <vt:lpstr>1. Gegevens PM en Leverancier</vt:lpstr>
      <vt:lpstr>2. BC Bedrijf</vt:lpstr>
      <vt:lpstr>3. Bedrijvenoverzicht</vt:lpstr>
      <vt:lpstr>4. BC Leverancier</vt:lpstr>
      <vt:lpstr>5. BC Parkmanager</vt:lpstr>
    </vt:vector>
  </TitlesOfParts>
  <Company>TNO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Roosmarijn Goldbach</dc:creator>
  <cp:lastModifiedBy>Bonenkamp, N.E.J. (Noortje)</cp:lastModifiedBy>
  <dcterms:created xsi:type="dcterms:W3CDTF">2016-05-12T07:56:58Z</dcterms:created>
  <dcterms:modified xsi:type="dcterms:W3CDTF">2022-02-18T10:07:42Z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0x0101009F2687733A287E4A94E2887D61263313</vt:lpwstr>
  </property>
</Properties>
</file>